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Akhilesh Reddy\Desktop\DEER2022 Workpapers\SWHC005-02-Water Cooled Chiller\"/>
    </mc:Choice>
  </mc:AlternateContent>
  <xr:revisionPtr revIDLastSave="0" documentId="13_ncr:1_{215AB3B3-392C-42EA-991B-E3E2B49D9FD1}" xr6:coauthVersionLast="45" xr6:coauthVersionMax="45" xr10:uidLastSave="{00000000-0000-0000-0000-000000000000}"/>
  <bookViews>
    <workbookView xWindow="-120" yWindow="-120" windowWidth="20730" windowHeight="11160" activeTab="4" xr2:uid="{6D2779CC-4296-45D0-9FE2-7E6F1E0E26A6}"/>
  </bookViews>
  <sheets>
    <sheet name="Background" sheetId="1" r:id="rId1"/>
    <sheet name="SCE Measure Summary" sheetId="4" state="hidden" r:id="rId2"/>
    <sheet name="PG&amp;E Measure Summary" sheetId="5" state="hidden" r:id="rId3"/>
    <sheet name="Cost per Solution Code" sheetId="3" r:id="rId4"/>
    <sheet name="WCC Path B (SWHC005-02)" sheetId="2" r:id="rId5"/>
  </sheets>
  <definedNames>
    <definedName name="_xlnm._FilterDatabase" localSheetId="3" hidden="1">'Cost per Solution Code'!$A$4:$O$4</definedName>
    <definedName name="_xlnm._FilterDatabase" localSheetId="4" hidden="1">'WCC Path B (SWHC005-02)'!$A$2:$O$32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22" i="5" l="1"/>
  <c r="N22" i="5"/>
  <c r="Q22" i="5" s="1"/>
  <c r="M22" i="5"/>
  <c r="P22" i="5" s="1"/>
  <c r="J22" i="5"/>
  <c r="G22" i="5"/>
  <c r="A22" i="5"/>
  <c r="T21" i="5"/>
  <c r="P21" i="5"/>
  <c r="N21" i="5"/>
  <c r="Q21" i="5" s="1"/>
  <c r="M21" i="5"/>
  <c r="J21" i="5"/>
  <c r="G21" i="5"/>
  <c r="A21" i="5"/>
  <c r="T20" i="5"/>
  <c r="Q20" i="5"/>
  <c r="P20" i="5"/>
  <c r="N20" i="5"/>
  <c r="M20" i="5"/>
  <c r="J20" i="5"/>
  <c r="G20" i="5"/>
  <c r="A20" i="5"/>
  <c r="T19" i="5"/>
  <c r="Q19" i="5"/>
  <c r="N19" i="5"/>
  <c r="M19" i="5"/>
  <c r="P19" i="5" s="1"/>
  <c r="J19" i="5"/>
  <c r="G19" i="5"/>
  <c r="A19" i="5"/>
  <c r="T18" i="5"/>
  <c r="N18" i="5"/>
  <c r="Q18" i="5" s="1"/>
  <c r="M18" i="5"/>
  <c r="P18" i="5" s="1"/>
  <c r="J18" i="5"/>
  <c r="G18" i="5"/>
  <c r="A18" i="5"/>
  <c r="T17" i="5"/>
  <c r="P17" i="5"/>
  <c r="N17" i="5"/>
  <c r="Q17" i="5" s="1"/>
  <c r="M17" i="5"/>
  <c r="J17" i="5"/>
  <c r="G17" i="5"/>
  <c r="A17" i="5"/>
  <c r="T16" i="5"/>
  <c r="Q16" i="5"/>
  <c r="P16" i="5"/>
  <c r="N16" i="5"/>
  <c r="M16" i="5"/>
  <c r="J16" i="5"/>
  <c r="G16" i="5"/>
  <c r="A16" i="5"/>
  <c r="T15" i="5"/>
  <c r="Q15" i="5"/>
  <c r="N15" i="5"/>
  <c r="M15" i="5"/>
  <c r="P15" i="5" s="1"/>
  <c r="J15" i="5"/>
  <c r="G15" i="5"/>
  <c r="A15" i="5"/>
  <c r="T14" i="5"/>
  <c r="N14" i="5"/>
  <c r="Q14" i="5" s="1"/>
  <c r="M14" i="5"/>
  <c r="P14" i="5" s="1"/>
  <c r="J14" i="5"/>
  <c r="G14" i="5"/>
  <c r="A14" i="5"/>
  <c r="T13" i="5"/>
  <c r="P13" i="5"/>
  <c r="N13" i="5"/>
  <c r="Q13" i="5" s="1"/>
  <c r="M13" i="5"/>
  <c r="J13" i="5"/>
  <c r="G13" i="5"/>
  <c r="A13" i="5"/>
  <c r="T12" i="5"/>
  <c r="Q12" i="5"/>
  <c r="P12" i="5"/>
  <c r="N12" i="5"/>
  <c r="M12" i="5"/>
  <c r="J12" i="5"/>
  <c r="G12" i="5"/>
  <c r="A12" i="5"/>
  <c r="T11" i="5"/>
  <c r="Q11" i="5"/>
  <c r="N11" i="5"/>
  <c r="M11" i="5"/>
  <c r="P11" i="5" s="1"/>
  <c r="J11" i="5"/>
  <c r="G11" i="5"/>
  <c r="A11" i="5"/>
  <c r="T10" i="5"/>
  <c r="N10" i="5"/>
  <c r="Q10" i="5" s="1"/>
  <c r="M10" i="5"/>
  <c r="P10" i="5" s="1"/>
  <c r="J10" i="5"/>
  <c r="G10" i="5"/>
  <c r="A10" i="5"/>
  <c r="T9" i="5"/>
  <c r="P9" i="5"/>
  <c r="N9" i="5"/>
  <c r="Q9" i="5" s="1"/>
  <c r="M9" i="5"/>
  <c r="J9" i="5"/>
  <c r="G9" i="5"/>
  <c r="A9" i="5"/>
  <c r="T8" i="5"/>
  <c r="Q8" i="5"/>
  <c r="P8" i="5"/>
  <c r="N8" i="5"/>
  <c r="M8" i="5"/>
  <c r="J8" i="5"/>
  <c r="G8" i="5"/>
  <c r="A8" i="5"/>
  <c r="T7" i="5"/>
  <c r="Q7" i="5"/>
  <c r="N7" i="5"/>
  <c r="M7" i="5"/>
  <c r="P7" i="5" s="1"/>
  <c r="J7" i="5"/>
  <c r="G7" i="5"/>
  <c r="A7" i="5"/>
  <c r="T6" i="5"/>
  <c r="N6" i="5"/>
  <c r="Q6" i="5" s="1"/>
  <c r="M6" i="5"/>
  <c r="P6" i="5" s="1"/>
  <c r="J6" i="5"/>
  <c r="G6" i="5"/>
  <c r="A6" i="5"/>
  <c r="T5" i="5"/>
  <c r="P5" i="5"/>
  <c r="N5" i="5"/>
  <c r="Q5" i="5" s="1"/>
  <c r="M5" i="5"/>
  <c r="J5" i="5"/>
  <c r="G5" i="5"/>
  <c r="A5" i="5"/>
  <c r="T4" i="5"/>
  <c r="Q4" i="5"/>
  <c r="P4" i="5"/>
  <c r="N4" i="5"/>
  <c r="M4" i="5"/>
  <c r="J4" i="5"/>
  <c r="G4" i="5"/>
  <c r="A4" i="5"/>
  <c r="T3" i="5"/>
  <c r="Q3" i="5"/>
  <c r="Q23" i="5" s="1"/>
  <c r="N3" i="5"/>
  <c r="M3" i="5"/>
  <c r="P3" i="5" s="1"/>
  <c r="J3" i="5"/>
  <c r="G3" i="5"/>
  <c r="A3" i="5"/>
  <c r="T23" i="4"/>
  <c r="R22" i="4"/>
  <c r="O22" i="4"/>
  <c r="V22" i="4" s="1"/>
  <c r="N22" i="4"/>
  <c r="U22" i="4" s="1"/>
  <c r="K22" i="4"/>
  <c r="H22" i="4"/>
  <c r="A22" i="4"/>
  <c r="R21" i="4"/>
  <c r="O21" i="4"/>
  <c r="V21" i="4" s="1"/>
  <c r="N21" i="4"/>
  <c r="U21" i="4" s="1"/>
  <c r="K21" i="4"/>
  <c r="H21" i="4"/>
  <c r="A21" i="4"/>
  <c r="R20" i="4"/>
  <c r="O20" i="4"/>
  <c r="V20" i="4" s="1"/>
  <c r="N20" i="4"/>
  <c r="U20" i="4" s="1"/>
  <c r="K20" i="4"/>
  <c r="H20" i="4"/>
  <c r="A20" i="4"/>
  <c r="R19" i="4"/>
  <c r="O19" i="4"/>
  <c r="V19" i="4" s="1"/>
  <c r="N19" i="4"/>
  <c r="U19" i="4" s="1"/>
  <c r="K19" i="4"/>
  <c r="H19" i="4"/>
  <c r="A19" i="4"/>
  <c r="R18" i="4"/>
  <c r="O18" i="4"/>
  <c r="V18" i="4" s="1"/>
  <c r="N18" i="4"/>
  <c r="U18" i="4" s="1"/>
  <c r="K18" i="4"/>
  <c r="H18" i="4"/>
  <c r="A18" i="4"/>
  <c r="R17" i="4"/>
  <c r="O17" i="4"/>
  <c r="V17" i="4" s="1"/>
  <c r="N17" i="4"/>
  <c r="U17" i="4" s="1"/>
  <c r="K17" i="4"/>
  <c r="H17" i="4"/>
  <c r="A17" i="4"/>
  <c r="R16" i="4"/>
  <c r="O16" i="4"/>
  <c r="V16" i="4" s="1"/>
  <c r="N16" i="4"/>
  <c r="U16" i="4" s="1"/>
  <c r="K16" i="4"/>
  <c r="H16" i="4"/>
  <c r="A16" i="4"/>
  <c r="R15" i="4"/>
  <c r="O15" i="4"/>
  <c r="V15" i="4" s="1"/>
  <c r="N15" i="4"/>
  <c r="U15" i="4" s="1"/>
  <c r="K15" i="4"/>
  <c r="H15" i="4"/>
  <c r="A15" i="4"/>
  <c r="R14" i="4"/>
  <c r="O14" i="4"/>
  <c r="V14" i="4" s="1"/>
  <c r="N14" i="4"/>
  <c r="U14" i="4" s="1"/>
  <c r="K14" i="4"/>
  <c r="H14" i="4"/>
  <c r="A14" i="4"/>
  <c r="R13" i="4"/>
  <c r="O13" i="4"/>
  <c r="V13" i="4" s="1"/>
  <c r="N13" i="4"/>
  <c r="U13" i="4" s="1"/>
  <c r="K13" i="4"/>
  <c r="H13" i="4"/>
  <c r="A13" i="4"/>
  <c r="R12" i="4"/>
  <c r="O12" i="4"/>
  <c r="V12" i="4" s="1"/>
  <c r="N12" i="4"/>
  <c r="U12" i="4" s="1"/>
  <c r="K12" i="4"/>
  <c r="H12" i="4"/>
  <c r="A12" i="4"/>
  <c r="R11" i="4"/>
  <c r="O11" i="4"/>
  <c r="V11" i="4" s="1"/>
  <c r="N11" i="4"/>
  <c r="U11" i="4" s="1"/>
  <c r="K11" i="4"/>
  <c r="H11" i="4"/>
  <c r="A11" i="4"/>
  <c r="R10" i="4"/>
  <c r="O10" i="4"/>
  <c r="V10" i="4" s="1"/>
  <c r="N10" i="4"/>
  <c r="U10" i="4" s="1"/>
  <c r="K10" i="4"/>
  <c r="H10" i="4"/>
  <c r="A10" i="4"/>
  <c r="R9" i="4"/>
  <c r="O9" i="4"/>
  <c r="V9" i="4" s="1"/>
  <c r="N9" i="4"/>
  <c r="U9" i="4" s="1"/>
  <c r="K9" i="4"/>
  <c r="H9" i="4"/>
  <c r="A9" i="4"/>
  <c r="R8" i="4"/>
  <c r="O8" i="4"/>
  <c r="V8" i="4" s="1"/>
  <c r="N8" i="4"/>
  <c r="U8" i="4" s="1"/>
  <c r="K8" i="4"/>
  <c r="H8" i="4"/>
  <c r="A8" i="4"/>
  <c r="R7" i="4"/>
  <c r="O7" i="4"/>
  <c r="V7" i="4" s="1"/>
  <c r="N7" i="4"/>
  <c r="U7" i="4" s="1"/>
  <c r="K7" i="4"/>
  <c r="H7" i="4"/>
  <c r="A7" i="4"/>
  <c r="R6" i="4"/>
  <c r="O6" i="4"/>
  <c r="V6" i="4" s="1"/>
  <c r="N6" i="4"/>
  <c r="U6" i="4" s="1"/>
  <c r="K6" i="4"/>
  <c r="H6" i="4"/>
  <c r="A6" i="4"/>
  <c r="R5" i="4"/>
  <c r="O5" i="4"/>
  <c r="V5" i="4" s="1"/>
  <c r="N5" i="4"/>
  <c r="U5" i="4" s="1"/>
  <c r="K5" i="4"/>
  <c r="H5" i="4"/>
  <c r="A5" i="4"/>
  <c r="R4" i="4"/>
  <c r="O4" i="4"/>
  <c r="V4" i="4" s="1"/>
  <c r="N4" i="4"/>
  <c r="U4" i="4" s="1"/>
  <c r="K4" i="4"/>
  <c r="H4" i="4"/>
  <c r="A4" i="4"/>
  <c r="R3" i="4"/>
  <c r="O3" i="4"/>
  <c r="V3" i="4" s="1"/>
  <c r="N3" i="4"/>
  <c r="U3" i="4" s="1"/>
  <c r="K3" i="4"/>
  <c r="H3" i="4"/>
  <c r="A3" i="4"/>
  <c r="P23" i="5" l="1"/>
  <c r="U23" i="4"/>
  <c r="V23" i="4"/>
  <c r="N32" i="2"/>
  <c r="N31" i="2"/>
  <c r="K31" i="2"/>
  <c r="L31" i="2" s="1"/>
  <c r="K30" i="2"/>
  <c r="N29" i="2"/>
  <c r="K29" i="2"/>
  <c r="N28" i="2"/>
  <c r="K28" i="2"/>
  <c r="K27" i="2"/>
  <c r="N26" i="2"/>
  <c r="K26" i="2"/>
  <c r="N25" i="2"/>
  <c r="K25" i="2"/>
  <c r="K24" i="2"/>
  <c r="N23" i="2"/>
  <c r="K23" i="2"/>
  <c r="N22" i="2"/>
  <c r="K22" i="2"/>
  <c r="K21" i="2"/>
  <c r="N20" i="2"/>
  <c r="K20" i="2"/>
  <c r="N19" i="2"/>
  <c r="L19" i="2"/>
  <c r="K19" i="2"/>
  <c r="K18" i="2"/>
  <c r="N17" i="2"/>
  <c r="L17" i="2"/>
  <c r="N16" i="2"/>
  <c r="L16" i="2"/>
  <c r="N14" i="2"/>
  <c r="N13" i="2"/>
  <c r="K12" i="2"/>
  <c r="K14" i="2" s="1"/>
  <c r="L14" i="2" s="1"/>
  <c r="N11" i="2"/>
  <c r="K11" i="2"/>
  <c r="L11" i="2" s="1"/>
  <c r="N10" i="2"/>
  <c r="K10" i="2"/>
  <c r="K9" i="2"/>
  <c r="N8" i="2"/>
  <c r="K8" i="2"/>
  <c r="N7" i="2"/>
  <c r="K7" i="2"/>
  <c r="K6" i="2"/>
  <c r="L7" i="2" s="1"/>
  <c r="N5" i="2"/>
  <c r="N4" i="2"/>
  <c r="K4" i="2"/>
  <c r="K3" i="2" s="1"/>
  <c r="L5" i="2" s="1"/>
  <c r="L26" i="2" l="1"/>
  <c r="L29" i="2"/>
  <c r="L10" i="2"/>
  <c r="L20" i="2"/>
  <c r="L25" i="2"/>
  <c r="L22" i="2"/>
  <c r="K32" i="2"/>
  <c r="L32" i="2" s="1"/>
  <c r="L8" i="2"/>
  <c r="K13" i="2"/>
  <c r="L13" i="2" s="1"/>
  <c r="L23" i="2"/>
  <c r="L28" i="2"/>
  <c r="L4" i="2"/>
</calcChain>
</file>

<file path=xl/sharedStrings.xml><?xml version="1.0" encoding="utf-8"?>
<sst xmlns="http://schemas.openxmlformats.org/spreadsheetml/2006/main" count="492" uniqueCount="208">
  <si>
    <t>Raw Cost Data (2020)</t>
  </si>
  <si>
    <t>SWHC005-02 Cost Data</t>
  </si>
  <si>
    <t>SWHC005-01 Data</t>
  </si>
  <si>
    <t>Chiller Type</t>
  </si>
  <si>
    <t>Capacity Range</t>
  </si>
  <si>
    <t>Efficiency Category</t>
  </si>
  <si>
    <t>Path</t>
  </si>
  <si>
    <t>Full Load Rating</t>
  </si>
  <si>
    <t>Full Load</t>
  </si>
  <si>
    <t>IPLV</t>
  </si>
  <si>
    <t>Tier</t>
  </si>
  <si>
    <t>Manufacturer A</t>
  </si>
  <si>
    <t>Manufacturer B</t>
  </si>
  <si>
    <t>GMC</t>
  </si>
  <si>
    <t>IMC</t>
  </si>
  <si>
    <t>Methodology</t>
  </si>
  <si>
    <t>Water Cooled Variable Speed Screw Chiller</t>
  </si>
  <si>
    <t>&lt; 75 tons</t>
  </si>
  <si>
    <t>Code Baseline</t>
  </si>
  <si>
    <t>B</t>
  </si>
  <si>
    <t>kW/ton</t>
  </si>
  <si>
    <t>N/A</t>
  </si>
  <si>
    <t>Calculated GMC based SWHC005-01 scaled to 2020 data based on Tier 2 data point provided</t>
  </si>
  <si>
    <t>Measure (+10%)</t>
  </si>
  <si>
    <t>Measure (+15%)</t>
  </si>
  <si>
    <t>Provided by distributor</t>
  </si>
  <si>
    <t>75 to 149 tons</t>
  </si>
  <si>
    <t>150 to 299 tons</t>
  </si>
  <si>
    <t>300 to 599 tons</t>
  </si>
  <si>
    <t>Calculated GMC based SWHC005-01 scaled to 2020 data based on Base Case data points provided</t>
  </si>
  <si>
    <t>&gt;= 600 tons</t>
  </si>
  <si>
    <t>Used Data from SWHC005-01 since no data available in 2020</t>
  </si>
  <si>
    <t>Water Cooled Variable Speed Centrifugal Chiller (Conventional Compressor)</t>
  </si>
  <si>
    <t>&lt; 150 tons</t>
  </si>
  <si>
    <t>300 to 399 tons</t>
  </si>
  <si>
    <t>400 to 599 tons</t>
  </si>
  <si>
    <t>Extrapolated from 2020 Tier 1 data point</t>
  </si>
  <si>
    <t>Solution Code</t>
  </si>
  <si>
    <t>Measure ID</t>
  </si>
  <si>
    <t>Baseline Cost</t>
  </si>
  <si>
    <t>Size Category</t>
  </si>
  <si>
    <t>AC-20031</t>
  </si>
  <si>
    <t>NE-HVAC-Chlr-WtrCldCentChlr-Conv-150to299tons-0.519kwpton-0.468IPLV</t>
  </si>
  <si>
    <t>AC-20032</t>
  </si>
  <si>
    <t>NE-HVAC-Chlr-WtrCldCentChlr-Conv-150to299tons-0.549kwpton-0.495IPLV</t>
  </si>
  <si>
    <t>AC-20033</t>
  </si>
  <si>
    <t>NE-HVAC-Chlr-WtrCldCentChlr-Conv-1Cmp-150to299tons-0.54kwpton-0.34IPLV-VarSpd-CndRlf</t>
  </si>
  <si>
    <t>AC-20034</t>
  </si>
  <si>
    <t>NE-HVAC-Chlr-WtrCldCentChlr-Conv-1Cmp-150to299tons-0.572kwpton-0.36IPLV-VarSpd-CndRlf</t>
  </si>
  <si>
    <t>AC-20035</t>
  </si>
  <si>
    <t>NE-HVAC-Chlr-WtrCldCentChlr-Conv-1Cmp-300to399tons-0.506kwpton-0.332IPLV-VarSpd-CndRlf</t>
  </si>
  <si>
    <t>AC-20036</t>
  </si>
  <si>
    <t>NE-HVAC-Chlr-WtrCldCentChlr-Conv-1Cmp-300to399tons-0.536kwpton-0.351IPLV-VarSpd-CndRlf</t>
  </si>
  <si>
    <t>AC-20037</t>
  </si>
  <si>
    <t>NE-HVAC-Chlr-WtrCldCentChlr-Conv-1Cmp-400to599tons-0.497kwpton-0.323IPLV-VarSpd-CndRlf</t>
  </si>
  <si>
    <t>AC-20038</t>
  </si>
  <si>
    <t>NE-HVAC-Chlr-WtrCldCentChlr-Conv-1Cmp-400to599tons-0.527kwpton-0.342IPLV-VarSpd-CndRlf</t>
  </si>
  <si>
    <t>AC-20039</t>
  </si>
  <si>
    <t>NE-HVAC-Chlr-WtrCldCentChlr-Conv-1Cmp-gte600tons-0.497kwpton-0.323IPLV-VarSpd-CndRlf</t>
  </si>
  <si>
    <t>AC-20040</t>
  </si>
  <si>
    <t>NE-HVAC-Chlr-WtrCldCentChlr-Conv-1Cmp-gte600tons-0.527kwpton-0.342IPLV-VarSpd-CndRlf</t>
  </si>
  <si>
    <t>AC-20041</t>
  </si>
  <si>
    <t>NE-HVAC-Chlr-WtrCldCentChlr-Conv-1Cmp-lt150tons-0.591kwpton-0.374IPLV-VarSpd-CndRlf</t>
  </si>
  <si>
    <t>AC-20043</t>
  </si>
  <si>
    <t>NE-HVAC-Chlr-WtrCldCentChlr-Conv-1Cmp-lt150tons-0.626kwpton-0.396IPLV-VarSpd-CndRlf</t>
  </si>
  <si>
    <t>AC-20044</t>
  </si>
  <si>
    <t>NE-HVAC-Chlr-WtrCldCentChlr-Conv-300to399tons-0.476kwpton-0.442IPLV</t>
  </si>
  <si>
    <t>AC-20045</t>
  </si>
  <si>
    <t>NE-HVAC-Chlr-WtrCldCentChlr-Conv-300to399tons-0.504kwpton-0.468IPLV</t>
  </si>
  <si>
    <t>AC-20046</t>
  </si>
  <si>
    <t>NE-HVAC-Chlr-WtrCldCentChlr-Conv-400to599tons-0.476kwpton-0.425IPLV</t>
  </si>
  <si>
    <t>AC-20047</t>
  </si>
  <si>
    <t>NE-HVAC-Chlr-WtrCldCentChlr-Conv-400to599tons-0.504kwpton-0.5IPLV</t>
  </si>
  <si>
    <t>AC-20048</t>
  </si>
  <si>
    <t>NE-HVAC-Chlr-WtrCldCentChlr-Conv-gte600tons-0.476kwpton-0.425IPLV</t>
  </si>
  <si>
    <t>AC-20049</t>
  </si>
  <si>
    <t>NE-HVAC-Chlr-WtrCldCentChlr-Conv-gte600tons-0.504kwpton-0.45IPLV</t>
  </si>
  <si>
    <t>AC-20050</t>
  </si>
  <si>
    <t>NE-HVAC-Chlr-WtrCldCentChlr-Conv-lt150tons-0.519kwpton-0.468IPLV</t>
  </si>
  <si>
    <t>AC-20051</t>
  </si>
  <si>
    <t>NE-HVAC-Chlr-WtrCldCentChlr-Conv-lt150tons-0.549kwpton-0.495IPLV</t>
  </si>
  <si>
    <t>AC-20052</t>
  </si>
  <si>
    <t>NE-HVAC-Chlr-WtrCldCentChlr-NoFric-1Cmp-150to299tons-0.54kwpton-0.34IPLV-VarSpd-CndRlf</t>
  </si>
  <si>
    <t>AC-20053</t>
  </si>
  <si>
    <t>NE-HVAC-Chlr-WtrCldCentChlr-NoFric-1Cmp-150to299tons-0.572kwpton-0.36IPLV-VarSpd-CndRlf</t>
  </si>
  <si>
    <t>AC-20054</t>
  </si>
  <si>
    <t>NE-HVAC-Chlr-WtrCldCentChlr-NoFric-1Cmp-300to399tons-0.506kwpton-0.332IPLV-VarSpd-CndRlf</t>
  </si>
  <si>
    <t>AC-20055</t>
  </si>
  <si>
    <t>NE-HVAC-Chlr-WtrCldCentChlr-NoFric-1Cmp-300to399tons-0.536kwpton-0.351IPLV-VarSpd-CndRlf</t>
  </si>
  <si>
    <t>AC-20057</t>
  </si>
  <si>
    <t>NE-HVAC-Chlr-WtrCldCentChlr-NoFric-1Cmp-400to599tons-0.497kwpton-0.323IPLV-VarSpd-CndRlf</t>
  </si>
  <si>
    <t>AC-20058</t>
  </si>
  <si>
    <t>NE-HVAC-Chlr-WtrCldCentChlr-NoFric-1Cmp-400to599tons-0.527kwpton-0.342IPLV-VarSpd-CndRlf</t>
  </si>
  <si>
    <t>AC-20059</t>
  </si>
  <si>
    <t>NE-HVAC-Chlr-WtrCldCentChlr-NoFric-1Cmp-gte600tons-0.497kwpton-0.323IPLV-VarSpd-CndRlf</t>
  </si>
  <si>
    <t>AC-20060</t>
  </si>
  <si>
    <t>NE-HVAC-Chlr-WtrCldCentChlr-NoFric-1Cmp-gte600tons-0.527kwpton-0.342IPLV-VarSpd-CndRlf</t>
  </si>
  <si>
    <t>AC-20061</t>
  </si>
  <si>
    <t>NE-HVAC-Chlr-WtrCldCentChlr-NoFric-1Cmp-lt150tons-0.591kwpton-0.374IPLV-VarSpd-CndRlf</t>
  </si>
  <si>
    <t>AC-20062</t>
  </si>
  <si>
    <t>NE-HVAC-Chlr-WtrCldCentChlr-NoFric-1Cmp-lt150tons-0.626kwpton-0.396IPLV-VarSpd-CndRlf</t>
  </si>
  <si>
    <t>AC-20063</t>
  </si>
  <si>
    <t>NE-HVAC-Chlr-WtrCldCentChlr-NoFric-2Cmp-150to299tons-0.54kwpton-0.34IPLV-VarSpd-CndRlf</t>
  </si>
  <si>
    <t>AC-20064</t>
  </si>
  <si>
    <t>NE-HVAC-Chlr-WtrCldCentChlr-NoFric-2Cmp-150to299tons-0.572kwpton-0.36IPLV-VarSpd-CndRlf</t>
  </si>
  <si>
    <t>AC-20065</t>
  </si>
  <si>
    <t>NE-HVAC-Chlr-WtrCldCentChlr-NoFric-2Cmp-300to399tons-0.506kwpton-0.332IPLV-VarSpd-CndRlf</t>
  </si>
  <si>
    <t>AC-20066</t>
  </si>
  <si>
    <t>NE-HVAC-Chlr-WtrCldCentChlr-NoFric-2Cmp-300to399tons-0.536kwpton-0.351IPLV-VarSpd-CndRlf</t>
  </si>
  <si>
    <t>AC-20067</t>
  </si>
  <si>
    <t>NE-HVAC-Chlr-WtrCldCentChlr-NoFric-2Cmp-400to599tons-0.497kwpton-0.323IPLV-VarSpd-CndRlf</t>
  </si>
  <si>
    <t>AC-20068</t>
  </si>
  <si>
    <t>NE-HVAC-Chlr-WtrCldCentChlr-NoFric-2Cmp-400to599tons-0.527kwpton-0.342IPLV-VarSpd-CndRlf</t>
  </si>
  <si>
    <t>AC-20069</t>
  </si>
  <si>
    <t>NE-HVAC-Chlr-WtrCldCentChlr-NoFric-2Cmp-gte600tons-0.497kwpton-0.323IPLV-VarSpd-CndRlf</t>
  </si>
  <si>
    <t>AC-20070</t>
  </si>
  <si>
    <t>NE-HVAC-Chlr-WtrCldCentChlr-NoFric-2Cmp-gte600tons-0.527kwpton-0.342IPLV-VarSpd-CndRlf</t>
  </si>
  <si>
    <t>AC-20071</t>
  </si>
  <si>
    <t>NE-HVAC-Chlr-WtrCldCentChlr-NoFric-2Cmp-lt150tons-0.591kwpton-0.374IPLV-VarSpd-CndRlf</t>
  </si>
  <si>
    <t>AC-20072</t>
  </si>
  <si>
    <t>NE-HVAC-Chlr-WtrCldCentChlr-NoFric-2Cmp-lt150tons-0.626kwpton-0.396IPLV-VarSpd-CndRlf</t>
  </si>
  <si>
    <t>AC-20073</t>
  </si>
  <si>
    <t>NE-HVAC-Chlr-WtrCldScrewChlr-150to299tons-0.561kwpton-0.459IPLV</t>
  </si>
  <si>
    <t>AC-20074</t>
  </si>
  <si>
    <t>NE-HVAC-Chlr-WtrCldScrewChlr-150to299tons-0.578kwpton-0.374IPLV-VarSpd</t>
  </si>
  <si>
    <t>AC-20075</t>
  </si>
  <si>
    <t>NE-HVAC-Chlr-WtrCldScrewChlr-150to299tons-0.594kwpton-0.486IPLV</t>
  </si>
  <si>
    <t>AC-20076</t>
  </si>
  <si>
    <t>NE-HVAC-Chlr-WtrCldScrewChlr-150to299tons-0.612kwpton-0.396IPLV-VarSpd</t>
  </si>
  <si>
    <t>AC-20077</t>
  </si>
  <si>
    <t>NE-HVAC-Chlr-WtrCldScrewChlr-300to599tons-0.519kwpton-0.442IPLV</t>
  </si>
  <si>
    <t>AC-20078</t>
  </si>
  <si>
    <t>NE-HVAC-Chlr-WtrCldScrewChlr-300to599tons-0.531kwpton-0.349IPLV-VarSpd</t>
  </si>
  <si>
    <t>AC-20079</t>
  </si>
  <si>
    <t>NE-HVAC-Chlr-WtrCldScrewChlr-300to599tons-0.549kwpton-0.468IPLV</t>
  </si>
  <si>
    <t>AC-20080</t>
  </si>
  <si>
    <t>NE-HVAC-Chlr-WtrCldScrewChlr-300to599tons-0.563kwpton-0.369IPLV-VarSpd</t>
  </si>
  <si>
    <t>AC-20081</t>
  </si>
  <si>
    <t>NE-HVAC-Chlr-WtrCldScrewChlr-75to149tons-0.612kwpton-0.476IPLV</t>
  </si>
  <si>
    <t>AC-20082</t>
  </si>
  <si>
    <t>NE-HVAC-Chlr-WtrCldScrewChlr-75to149tons-0.638kwpton-0.417IPLV-VarSpd</t>
  </si>
  <si>
    <t>AC-20083</t>
  </si>
  <si>
    <t>NE-HVAC-Chlr-WtrCldScrewChlr-75to149tons-0.648kwpton-0.504IPLV</t>
  </si>
  <si>
    <t>AC-20084</t>
  </si>
  <si>
    <t>NE-HVAC-Chlr-WtrCldScrewChlr-75to149tons-0.675kwpton-0.441IPLV-VarSpd</t>
  </si>
  <si>
    <t>AC-20085</t>
  </si>
  <si>
    <t>NE-HVAC-Chlr-WtrCldScrewChlr-gte600tons-0.476kwpton-0.425IPLV</t>
  </si>
  <si>
    <t>AC-20086</t>
  </si>
  <si>
    <t>NE-HVAC-Chlr-WtrCldScrewChlr-gte600tons-0.497kwpton-0.323IPLV-VarSpd</t>
  </si>
  <si>
    <t>AC-20088</t>
  </si>
  <si>
    <t>NE-HVAC-Chlr-WtrCldScrewChlr-gte600tons-0.504kwpton-0.45IPLV</t>
  </si>
  <si>
    <t>AC-20089</t>
  </si>
  <si>
    <t>NE-HVAC-Chlr-WtrCldScrewChlr-gte600tons-0.527kwpton-0.342IPLV-VarSpd</t>
  </si>
  <si>
    <t>AC-20090</t>
  </si>
  <si>
    <t>NE-HVAC-Chlr-WtrCldScrewChlr-lt75tons-0.638kwpton-0.51IPLV</t>
  </si>
  <si>
    <t>AC-20091</t>
  </si>
  <si>
    <t>NE-HVAC-Chlr-WtrCldScrewChlr-lt75tons-0.663kwpton-0.425IPLV-VarSpd</t>
  </si>
  <si>
    <t>AC-20092</t>
  </si>
  <si>
    <t>NE-HVAC-Chlr-WtrCldScrewChlr-lt75tons-0.675kwpton-0.54IPLV</t>
  </si>
  <si>
    <t>AC-20093</t>
  </si>
  <si>
    <t>NE-HVAC-Chlr-WtrCldScrewChlr-lt75tons-0.702kwpton-0.45IPLV-VarSpd</t>
  </si>
  <si>
    <t>SCE*</t>
  </si>
  <si>
    <t>Compressor</t>
  </si>
  <si>
    <t>Size</t>
  </si>
  <si>
    <t>Title 24 IPLV (at AHRI)</t>
  </si>
  <si>
    <t>Percent over Title 24</t>
  </si>
  <si>
    <t>Tier % over Title 24 IPLV Requirement</t>
  </si>
  <si>
    <t>Tier kW/ton (at AHRI)</t>
  </si>
  <si>
    <t>Title 24 Full Load (at AHRI)</t>
  </si>
  <si>
    <t>Tier % over Title 24 kW/ton</t>
  </si>
  <si>
    <t>DEER Measure kW/ton</t>
  </si>
  <si>
    <t>DEER Measure kWh/ton</t>
  </si>
  <si>
    <t>Tier kW/ton Demand Reduction</t>
  </si>
  <si>
    <t>Tier kWh/ton Energy Savings</t>
  </si>
  <si>
    <t>Proposed Incentive</t>
  </si>
  <si>
    <t>Estimated Annual Participation</t>
  </si>
  <si>
    <t>kW</t>
  </si>
  <si>
    <t>kWh</t>
  </si>
  <si>
    <t>Postive Displacement (Screw, Scroll, Helical Rotary)</t>
  </si>
  <si>
    <t>&lt;75 Tons</t>
  </si>
  <si>
    <t>75-150 Tons</t>
  </si>
  <si>
    <t>150-300 Tons</t>
  </si>
  <si>
    <t>300 -600 Tons</t>
  </si>
  <si>
    <t>&gt;600 Tons</t>
  </si>
  <si>
    <t>Centrifugal</t>
  </si>
  <si>
    <t>&lt;150 Tons</t>
  </si>
  <si>
    <t>300 -400 Tons</t>
  </si>
  <si>
    <t>300-400 Tons</t>
  </si>
  <si>
    <t>400-600 Tons</t>
  </si>
  <si>
    <t>Total</t>
  </si>
  <si>
    <t>*Uses Com Building Type and IOU CZ for SCE IOU</t>
  </si>
  <si>
    <t>Estimated TRC:</t>
  </si>
  <si>
    <t xml:space="preserve">Savings estimates are directly from DEER and interpolation techinique descripted in the Short Term Workpaper Approach. Participation estimates are based on previous participation. </t>
  </si>
  <si>
    <t>PG&amp;E*</t>
  </si>
  <si>
    <t>*Uses Com Building Type and IOU CZ for PG&amp;E IOU</t>
  </si>
  <si>
    <t>Air-Cooled Chiller (ACC) (SWHC020-02) and Water-Cooled Chiller (WCC) (SWHC005-02) Cost Data</t>
  </si>
  <si>
    <t>Prepared by Southern California Edison</t>
  </si>
  <si>
    <t>November 2020</t>
  </si>
  <si>
    <t>Introduction</t>
  </si>
  <si>
    <t xml:space="preserve">In order to support updates to the WCC DEER workpaper, equipment cost data was collected in October-November 2020. The data was requested for each measure offering at the baseline and measure case efficiency levels. Data was gathered from two manufacturers. The manufacturers were not able to provide a full set of data for the WCC offerings due to equipment gaps at some high efficiency levels. In oder to support a full map of cost information, a mixture of extrapolation and a reliance on the previous versions of the workpapers' costing (from 2016-17) was used. The offering-by-offering methodology is detailed in the individual WCC  worksheets that follow. </t>
  </si>
  <si>
    <t>&lt;150</t>
  </si>
  <si>
    <t>150-299</t>
  </si>
  <si>
    <t>300-399</t>
  </si>
  <si>
    <t>400-599</t>
  </si>
  <si>
    <t>&gt;600</t>
  </si>
  <si>
    <t>&lt;75</t>
  </si>
  <si>
    <t>75-149</t>
  </si>
  <si>
    <t>300-599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</si>
</sst>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_(&quot;$&quot;* \(#,##0.00\);_(&quot;$&quot;* &quot;-&quot;??_);_(@_)"/>
    <numFmt numFmtId="43" formatCode="_(* #,##0.00_);_(* \(#,##0.00\);_(* &quot;-&quot;??_);_(@_)"/>
    <numFmt numFmtId="164" formatCode="&quot;$&quot;0.00"/>
    <numFmt numFmtId="165" formatCode="_(* #,##0.000_);_(* \(#,##0.000\);_(* &quot;-&quot;??_);_(@_)"/>
    <numFmt numFmtId="166" formatCode="_(* #,##0_);_(* \(#,##0\);_(* &quot;-&quot;??_);_(@_)"/>
    <numFmt numFmtId="167" formatCode="0.0%"/>
    <numFmt numFmtId="168" formatCode="0.000"/>
    <numFmt numFmtId="169" formatCode="_(* #,##0.0_);_(* \(#,##0.0\);_(* &quot;-&quot;???_);_(@_)"/>
    <numFmt numFmtId="170" formatCode="_(* #,##0.0_);_(* \(#,##0.0\);_(* &quot;-&quot;??_);_(@_)"/>
    <numFmt numFmtId="171" formatCode="0.0"/>
  </numFmts>
  <fonts count="10" x14ac:knownFonts="1">
    <font>
      <sz val="11"/>
      <color theme="1"/>
      <name val="Calibri"/>
      <family val="2"/>
      <scheme val="minor"/>
    </font>
    <font>
      <sz val="11"/>
      <color theme="1"/>
      <name val="Calibri"/>
      <family val="2"/>
      <scheme val="minor"/>
    </font>
    <font>
      <sz val="11"/>
      <color rgb="FF3F3F76"/>
      <name val="Calibri"/>
      <family val="2"/>
      <scheme val="minor"/>
    </font>
    <font>
      <b/>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b/>
      <i/>
      <u/>
      <sz val="18"/>
      <color theme="1"/>
      <name val="Calibri"/>
      <family val="2"/>
      <scheme val="minor"/>
    </font>
    <font>
      <i/>
      <sz val="11"/>
      <color theme="1"/>
      <name val="Calibri"/>
      <family val="2"/>
      <scheme val="minor"/>
    </font>
    <font>
      <b/>
      <i/>
      <u/>
      <sz val="11"/>
      <color theme="1"/>
      <name val="Calibri"/>
      <family val="2"/>
      <scheme val="minor"/>
    </font>
  </fonts>
  <fills count="5">
    <fill>
      <patternFill patternType="none"/>
    </fill>
    <fill>
      <patternFill patternType="gray125"/>
    </fill>
    <fill>
      <patternFill patternType="solid">
        <fgColor rgb="FFFFCC99"/>
      </patternFill>
    </fill>
    <fill>
      <patternFill patternType="solid">
        <fgColor theme="0"/>
        <bgColor indexed="64"/>
      </patternFill>
    </fill>
    <fill>
      <patternFill patternType="solid">
        <fgColor theme="0" tint="-0.14999847407452621"/>
        <bgColor indexed="64"/>
      </patternFill>
    </fill>
  </fills>
  <borders count="42">
    <border>
      <left/>
      <right/>
      <top/>
      <bottom/>
      <diagonal/>
    </border>
    <border>
      <left style="thin">
        <color rgb="FF7F7F7F"/>
      </left>
      <right style="thin">
        <color rgb="FF7F7F7F"/>
      </right>
      <top style="thin">
        <color rgb="FF7F7F7F"/>
      </top>
      <bottom style="thin">
        <color rgb="FF7F7F7F"/>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medium">
        <color indexed="64"/>
      </left>
      <right style="thin">
        <color rgb="FF7F7F7F"/>
      </right>
      <top/>
      <bottom style="medium">
        <color indexed="64"/>
      </bottom>
      <diagonal/>
    </border>
    <border>
      <left style="thin">
        <color rgb="FF7F7F7F"/>
      </left>
      <right style="medium">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rgb="FF7F7F7F"/>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rgb="FF7F7F7F"/>
      </top>
      <bottom style="thin">
        <color rgb="FF7F7F7F"/>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rgb="FF7F7F7F"/>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rgb="FF7F7F7F"/>
      </bottom>
      <diagonal/>
    </border>
    <border>
      <left style="medium">
        <color indexed="64"/>
      </left>
      <right style="thin">
        <color indexed="64"/>
      </right>
      <top style="thin">
        <color indexed="64"/>
      </top>
      <bottom/>
      <diagonal/>
    </border>
    <border>
      <left/>
      <right/>
      <top style="thin">
        <color rgb="FF7F7F7F"/>
      </top>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right/>
      <top/>
      <bottom style="double">
        <color indexed="64"/>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2" fillId="2" borderId="1" applyNumberFormat="0" applyAlignment="0" applyProtection="0"/>
  </cellStyleXfs>
  <cellXfs count="137">
    <xf numFmtId="0" fontId="0" fillId="0" borderId="0" xfId="0"/>
    <xf numFmtId="0" fontId="0" fillId="0" borderId="0" xfId="0" applyAlignment="1">
      <alignment horizontal="right"/>
    </xf>
    <xf numFmtId="0" fontId="3" fillId="0" borderId="0" xfId="0" applyFont="1" applyAlignment="1">
      <alignment horizontal="right"/>
    </xf>
    <xf numFmtId="0" fontId="3" fillId="0" borderId="0" xfId="0" applyFont="1" applyAlignment="1">
      <alignment horizontal="left"/>
    </xf>
    <xf numFmtId="0" fontId="0" fillId="0" borderId="0" xfId="0" applyAlignment="1">
      <alignment horizontal="left"/>
    </xf>
    <xf numFmtId="0" fontId="4" fillId="0" borderId="0" xfId="0" applyFont="1"/>
    <xf numFmtId="0" fontId="5" fillId="0" borderId="4" xfId="0" applyFont="1" applyBorder="1" applyAlignment="1">
      <alignment horizontal="center" wrapText="1"/>
    </xf>
    <xf numFmtId="0" fontId="5" fillId="0" borderId="5" xfId="0" applyFont="1" applyBorder="1" applyAlignment="1">
      <alignment horizontal="center" wrapText="1"/>
    </xf>
    <xf numFmtId="0" fontId="5" fillId="0" borderId="6" xfId="0" applyFont="1" applyBorder="1" applyAlignment="1">
      <alignment horizontal="center" wrapText="1"/>
    </xf>
    <xf numFmtId="0" fontId="5" fillId="0" borderId="7" xfId="0" applyFont="1" applyBorder="1" applyAlignment="1">
      <alignment horizontal="center" wrapText="1"/>
    </xf>
    <xf numFmtId="0" fontId="5" fillId="2" borderId="8" xfId="4" applyFont="1" applyBorder="1" applyAlignment="1">
      <alignment horizontal="center" wrapText="1"/>
    </xf>
    <xf numFmtId="0" fontId="5" fillId="2" borderId="9" xfId="4" applyFont="1" applyBorder="1" applyAlignment="1">
      <alignment horizontal="center" wrapText="1"/>
    </xf>
    <xf numFmtId="44" fontId="5" fillId="0" borderId="10" xfId="0" applyNumberFormat="1" applyFont="1" applyBorder="1" applyAlignment="1">
      <alignment horizontal="center" wrapText="1"/>
    </xf>
    <xf numFmtId="44" fontId="5" fillId="0" borderId="11" xfId="0" applyNumberFormat="1" applyFont="1" applyBorder="1" applyAlignment="1">
      <alignment horizontal="center" wrapText="1"/>
    </xf>
    <xf numFmtId="0" fontId="5" fillId="0" borderId="12" xfId="0" applyFont="1" applyBorder="1"/>
    <xf numFmtId="0" fontId="4" fillId="0" borderId="15" xfId="0" applyFont="1" applyBorder="1" applyAlignment="1">
      <alignment horizontal="center"/>
    </xf>
    <xf numFmtId="0" fontId="4" fillId="0" borderId="15" xfId="0" applyFont="1" applyBorder="1" applyAlignment="1">
      <alignment horizontal="center" vertical="center"/>
    </xf>
    <xf numFmtId="44" fontId="4" fillId="0" borderId="15" xfId="2" applyFont="1" applyBorder="1" applyAlignment="1">
      <alignment horizontal="right"/>
    </xf>
    <xf numFmtId="44" fontId="4" fillId="2" borderId="16" xfId="4" applyNumberFormat="1" applyFont="1" applyBorder="1"/>
    <xf numFmtId="44" fontId="4" fillId="2" borderId="17" xfId="4" applyNumberFormat="1" applyFont="1" applyBorder="1"/>
    <xf numFmtId="44" fontId="4" fillId="0" borderId="18" xfId="0" applyNumberFormat="1" applyFont="1" applyBorder="1"/>
    <xf numFmtId="44" fontId="4" fillId="0" borderId="19" xfId="0" applyNumberFormat="1" applyFont="1" applyBorder="1"/>
    <xf numFmtId="0" fontId="4" fillId="0" borderId="20" xfId="0" applyFont="1" applyBorder="1"/>
    <xf numFmtId="0" fontId="4" fillId="0" borderId="4" xfId="0" applyFont="1" applyBorder="1" applyAlignment="1">
      <alignment horizontal="center"/>
    </xf>
    <xf numFmtId="0" fontId="4" fillId="0" borderId="4" xfId="0" applyFont="1" applyBorder="1" applyAlignment="1">
      <alignment horizontal="center" vertical="center"/>
    </xf>
    <xf numFmtId="44" fontId="4" fillId="0" borderId="4" xfId="2" applyFont="1" applyBorder="1" applyAlignment="1">
      <alignment horizontal="right"/>
    </xf>
    <xf numFmtId="44" fontId="4" fillId="2" borderId="22" xfId="4" applyNumberFormat="1" applyFont="1" applyBorder="1"/>
    <xf numFmtId="44" fontId="4" fillId="2" borderId="23" xfId="4" applyNumberFormat="1" applyFont="1" applyBorder="1"/>
    <xf numFmtId="44" fontId="4" fillId="0" borderId="24" xfId="0" applyNumberFormat="1" applyFont="1" applyBorder="1"/>
    <xf numFmtId="44" fontId="4" fillId="0" borderId="13" xfId="0" applyNumberFormat="1" applyFont="1" applyBorder="1"/>
    <xf numFmtId="0" fontId="4" fillId="0" borderId="25" xfId="0" applyFont="1" applyBorder="1"/>
    <xf numFmtId="0" fontId="4" fillId="0" borderId="27" xfId="0" applyFont="1" applyBorder="1" applyAlignment="1">
      <alignment horizontal="center"/>
    </xf>
    <xf numFmtId="0" fontId="4" fillId="0" borderId="27" xfId="0" applyFont="1" applyBorder="1" applyAlignment="1">
      <alignment horizontal="center" vertical="center"/>
    </xf>
    <xf numFmtId="44" fontId="4" fillId="0" borderId="27" xfId="2" applyFont="1" applyBorder="1" applyAlignment="1">
      <alignment horizontal="right"/>
    </xf>
    <xf numFmtId="44" fontId="4" fillId="2" borderId="28" xfId="4" applyNumberFormat="1" applyFont="1" applyBorder="1"/>
    <xf numFmtId="44" fontId="4" fillId="2" borderId="29" xfId="4" applyNumberFormat="1" applyFont="1" applyBorder="1"/>
    <xf numFmtId="44" fontId="4" fillId="0" borderId="30" xfId="0" applyNumberFormat="1" applyFont="1" applyBorder="1"/>
    <xf numFmtId="44" fontId="4" fillId="0" borderId="31" xfId="0" applyNumberFormat="1" applyFont="1" applyBorder="1"/>
    <xf numFmtId="0" fontId="4" fillId="0" borderId="32" xfId="0" applyFont="1" applyBorder="1"/>
    <xf numFmtId="0" fontId="4" fillId="0" borderId="34" xfId="0" applyFont="1" applyBorder="1" applyAlignment="1">
      <alignment horizontal="center"/>
    </xf>
    <xf numFmtId="0" fontId="4" fillId="0" borderId="34" xfId="0" applyFont="1" applyBorder="1" applyAlignment="1">
      <alignment horizontal="center" vertical="center"/>
    </xf>
    <xf numFmtId="44" fontId="4" fillId="0" borderId="34" xfId="2" applyFont="1" applyBorder="1" applyAlignment="1">
      <alignment horizontal="right"/>
    </xf>
    <xf numFmtId="44" fontId="4" fillId="2" borderId="35" xfId="4" applyNumberFormat="1" applyFont="1" applyBorder="1"/>
    <xf numFmtId="0" fontId="4" fillId="0" borderId="5" xfId="0" applyFont="1" applyBorder="1" applyAlignment="1">
      <alignment horizontal="center"/>
    </xf>
    <xf numFmtId="0" fontId="4" fillId="0" borderId="5" xfId="0" applyFont="1" applyBorder="1" applyAlignment="1">
      <alignment horizontal="center" vertical="center"/>
    </xf>
    <xf numFmtId="44" fontId="4" fillId="0" borderId="5" xfId="2" applyFont="1" applyBorder="1" applyAlignment="1">
      <alignment horizontal="right"/>
    </xf>
    <xf numFmtId="44" fontId="4" fillId="2" borderId="37" xfId="4" applyNumberFormat="1" applyFont="1" applyBorder="1"/>
    <xf numFmtId="44" fontId="4" fillId="2" borderId="38" xfId="4" applyNumberFormat="1" applyFont="1" applyBorder="1"/>
    <xf numFmtId="44" fontId="4" fillId="0" borderId="14" xfId="0" applyNumberFormat="1" applyFont="1" applyBorder="1"/>
    <xf numFmtId="44" fontId="4" fillId="0" borderId="21" xfId="0" applyNumberFormat="1" applyFont="1" applyBorder="1"/>
    <xf numFmtId="44" fontId="4" fillId="0" borderId="26" xfId="0" applyNumberFormat="1" applyFont="1" applyBorder="1"/>
    <xf numFmtId="44" fontId="4" fillId="2" borderId="39" xfId="4" applyNumberFormat="1" applyFont="1" applyBorder="1"/>
    <xf numFmtId="44" fontId="4" fillId="2" borderId="13" xfId="4" applyNumberFormat="1" applyFont="1" applyBorder="1"/>
    <xf numFmtId="44" fontId="4" fillId="2" borderId="40" xfId="4" applyNumberFormat="1" applyFont="1" applyBorder="1"/>
    <xf numFmtId="44" fontId="4" fillId="0" borderId="0" xfId="0" applyNumberFormat="1" applyFont="1"/>
    <xf numFmtId="0" fontId="0" fillId="3" borderId="0" xfId="0" applyFill="1"/>
    <xf numFmtId="0" fontId="3" fillId="4" borderId="4" xfId="0" applyFont="1" applyFill="1" applyBorder="1" applyAlignment="1">
      <alignment horizontal="center" vertical="center"/>
    </xf>
    <xf numFmtId="0" fontId="0" fillId="3" borderId="4" xfId="0" applyFill="1" applyBorder="1" applyAlignment="1">
      <alignment horizontal="center" vertical="center"/>
    </xf>
    <xf numFmtId="0" fontId="0" fillId="3" borderId="4" xfId="0" applyFill="1" applyBorder="1" applyAlignment="1">
      <alignment horizontal="left" vertical="center"/>
    </xf>
    <xf numFmtId="164" fontId="0" fillId="3" borderId="4" xfId="0" applyNumberFormat="1" applyFill="1" applyBorder="1" applyAlignment="1">
      <alignment horizontal="center" vertical="center"/>
    </xf>
    <xf numFmtId="164" fontId="0" fillId="0" borderId="4" xfId="0" applyNumberFormat="1" applyBorder="1" applyAlignment="1">
      <alignment horizontal="center" vertical="center"/>
    </xf>
    <xf numFmtId="0" fontId="0" fillId="3" borderId="0" xfId="0" applyFill="1" applyAlignment="1">
      <alignment horizontal="center" vertical="center"/>
    </xf>
    <xf numFmtId="0" fontId="3" fillId="0" borderId="0" xfId="0" applyFont="1"/>
    <xf numFmtId="165" fontId="3" fillId="0" borderId="0" xfId="1" applyNumberFormat="1" applyFont="1"/>
    <xf numFmtId="0" fontId="3" fillId="0" borderId="0" xfId="0" applyFont="1" applyAlignment="1">
      <alignment horizontal="center"/>
    </xf>
    <xf numFmtId="0" fontId="3" fillId="0" borderId="0" xfId="0" applyFont="1" applyAlignment="1">
      <alignment wrapText="1"/>
    </xf>
    <xf numFmtId="0" fontId="3" fillId="0" borderId="4" xfId="0" applyFont="1" applyBorder="1" applyAlignment="1">
      <alignment wrapText="1"/>
    </xf>
    <xf numFmtId="165" fontId="3" fillId="0" borderId="4" xfId="1" applyNumberFormat="1" applyFont="1" applyBorder="1" applyAlignment="1">
      <alignment wrapText="1"/>
    </xf>
    <xf numFmtId="43" fontId="3" fillId="0" borderId="4" xfId="1" applyFont="1" applyBorder="1" applyAlignment="1">
      <alignment wrapText="1"/>
    </xf>
    <xf numFmtId="166" fontId="3" fillId="0" borderId="4" xfId="1" applyNumberFormat="1" applyFont="1" applyBorder="1" applyAlignment="1">
      <alignment wrapText="1"/>
    </xf>
    <xf numFmtId="0" fontId="0" fillId="0" borderId="4" xfId="0" applyBorder="1"/>
    <xf numFmtId="165" fontId="0" fillId="0" borderId="4" xfId="1" applyNumberFormat="1" applyFont="1" applyBorder="1"/>
    <xf numFmtId="9" fontId="0" fillId="0" borderId="4" xfId="3" applyFont="1" applyBorder="1"/>
    <xf numFmtId="167" fontId="0" fillId="0" borderId="4" xfId="3" applyNumberFormat="1" applyFont="1" applyBorder="1"/>
    <xf numFmtId="168" fontId="0" fillId="0" borderId="4" xfId="0" applyNumberFormat="1" applyBorder="1"/>
    <xf numFmtId="9" fontId="0" fillId="0" borderId="4" xfId="0" applyNumberFormat="1" applyBorder="1"/>
    <xf numFmtId="165" fontId="0" fillId="0" borderId="4" xfId="0" applyNumberFormat="1" applyBorder="1"/>
    <xf numFmtId="169" fontId="0" fillId="0" borderId="4" xfId="0" applyNumberFormat="1" applyBorder="1"/>
    <xf numFmtId="44" fontId="0" fillId="0" borderId="4" xfId="2" applyFont="1" applyBorder="1"/>
    <xf numFmtId="44" fontId="0" fillId="0" borderId="4" xfId="0" applyNumberFormat="1" applyBorder="1"/>
    <xf numFmtId="166" fontId="0" fillId="0" borderId="4" xfId="1" applyNumberFormat="1" applyFont="1" applyBorder="1"/>
    <xf numFmtId="170" fontId="0" fillId="0" borderId="4" xfId="1" applyNumberFormat="1" applyFont="1" applyBorder="1"/>
    <xf numFmtId="165" fontId="0" fillId="0" borderId="0" xfId="1" applyNumberFormat="1" applyFont="1"/>
    <xf numFmtId="44" fontId="0" fillId="0" borderId="0" xfId="0" applyNumberFormat="1"/>
    <xf numFmtId="0" fontId="3" fillId="0" borderId="4" xfId="0" applyFont="1" applyBorder="1"/>
    <xf numFmtId="166" fontId="3" fillId="0" borderId="4" xfId="1" applyNumberFormat="1" applyFont="1" applyBorder="1"/>
    <xf numFmtId="171" fontId="3" fillId="0" borderId="4" xfId="0" applyNumberFormat="1" applyFont="1" applyBorder="1"/>
    <xf numFmtId="0" fontId="3" fillId="0" borderId="4" xfId="0" applyFont="1" applyBorder="1" applyAlignment="1">
      <alignment horizontal="right"/>
    </xf>
    <xf numFmtId="43" fontId="5" fillId="0" borderId="4" xfId="1" applyFont="1" applyBorder="1"/>
    <xf numFmtId="166" fontId="0" fillId="0" borderId="0" xfId="1" applyNumberFormat="1" applyFont="1"/>
    <xf numFmtId="0" fontId="0" fillId="0" borderId="4" xfId="0" applyFill="1" applyBorder="1" applyAlignment="1">
      <alignment horizontal="center" vertical="center"/>
    </xf>
    <xf numFmtId="0" fontId="0" fillId="0" borderId="4" xfId="0" applyFill="1" applyBorder="1" applyAlignment="1">
      <alignment horizontal="left" vertical="center"/>
    </xf>
    <xf numFmtId="0" fontId="0" fillId="0" borderId="0" xfId="0" applyFill="1"/>
    <xf numFmtId="165" fontId="3" fillId="0" borderId="0" xfId="1" applyNumberFormat="1" applyFont="1" applyAlignment="1">
      <alignment wrapText="1"/>
    </xf>
    <xf numFmtId="43" fontId="3" fillId="0" borderId="0" xfId="1" applyFont="1" applyAlignment="1">
      <alignment wrapText="1"/>
    </xf>
    <xf numFmtId="167" fontId="0" fillId="0" borderId="0" xfId="3" applyNumberFormat="1" applyFont="1"/>
    <xf numFmtId="168" fontId="0" fillId="0" borderId="0" xfId="0" applyNumberFormat="1"/>
    <xf numFmtId="9" fontId="0" fillId="0" borderId="0" xfId="0" applyNumberFormat="1"/>
    <xf numFmtId="165" fontId="0" fillId="0" borderId="0" xfId="0" applyNumberFormat="1"/>
    <xf numFmtId="169" fontId="0" fillId="0" borderId="0" xfId="0" applyNumberFormat="1"/>
    <xf numFmtId="166" fontId="4" fillId="0" borderId="0" xfId="1" applyNumberFormat="1" applyFont="1"/>
    <xf numFmtId="170" fontId="4" fillId="0" borderId="0" xfId="1" applyNumberFormat="1" applyFont="1"/>
    <xf numFmtId="44" fontId="0" fillId="0" borderId="0" xfId="2" applyFont="1"/>
    <xf numFmtId="169" fontId="0" fillId="0" borderId="41" xfId="0" applyNumberFormat="1" applyBorder="1"/>
    <xf numFmtId="166" fontId="4" fillId="0" borderId="41" xfId="1" applyNumberFormat="1" applyFont="1" applyBorder="1"/>
    <xf numFmtId="170" fontId="4" fillId="0" borderId="41" xfId="1" applyNumberFormat="1" applyFont="1" applyBorder="1"/>
    <xf numFmtId="0" fontId="4" fillId="0" borderId="41" xfId="0" applyFont="1" applyBorder="1"/>
    <xf numFmtId="166" fontId="0" fillId="0" borderId="0" xfId="0" applyNumberFormat="1"/>
    <xf numFmtId="43" fontId="0" fillId="0" borderId="0" xfId="0" applyNumberFormat="1"/>
    <xf numFmtId="166" fontId="5" fillId="0" borderId="0" xfId="1" applyNumberFormat="1" applyFont="1"/>
    <xf numFmtId="171" fontId="5" fillId="0" borderId="0" xfId="0" applyNumberFormat="1" applyFont="1"/>
    <xf numFmtId="0" fontId="5" fillId="0" borderId="0" xfId="0" applyFont="1" applyAlignment="1">
      <alignment horizontal="right"/>
    </xf>
    <xf numFmtId="43" fontId="6" fillId="0" borderId="0" xfId="1" applyFont="1"/>
    <xf numFmtId="0" fontId="7" fillId="0" borderId="0" xfId="0" applyFont="1"/>
    <xf numFmtId="0" fontId="8" fillId="0" borderId="0" xfId="0" applyFont="1"/>
    <xf numFmtId="17" fontId="8" fillId="0" borderId="0" xfId="0" quotePrefix="1" applyNumberFormat="1" applyFont="1"/>
    <xf numFmtId="0" fontId="9" fillId="0" borderId="0" xfId="0" applyFont="1"/>
    <xf numFmtId="0" fontId="0" fillId="0" borderId="0" xfId="0" applyAlignment="1">
      <alignment horizontal="left" vertical="top" wrapText="1"/>
    </xf>
    <xf numFmtId="0" fontId="0" fillId="0" borderId="4" xfId="0" applyBorder="1" applyAlignment="1">
      <alignment horizontal="center" vertical="center" wrapText="1"/>
    </xf>
    <xf numFmtId="0" fontId="0" fillId="0" borderId="4" xfId="0" applyBorder="1" applyAlignment="1">
      <alignment horizontal="center" vertical="center"/>
    </xf>
    <xf numFmtId="0" fontId="0" fillId="0" borderId="0" xfId="0" applyAlignment="1">
      <alignment horizontal="center"/>
    </xf>
    <xf numFmtId="0" fontId="0" fillId="0" borderId="0" xfId="0" applyAlignment="1">
      <alignment horizontal="center" wrapText="1"/>
    </xf>
    <xf numFmtId="0" fontId="3" fillId="0" borderId="0" xfId="0" applyFont="1" applyAlignment="1">
      <alignment horizontal="center"/>
    </xf>
    <xf numFmtId="0" fontId="0" fillId="0" borderId="0" xfId="0" applyAlignment="1">
      <alignment horizontal="center" vertical="center" wrapText="1"/>
    </xf>
    <xf numFmtId="0" fontId="0" fillId="0" borderId="0" xfId="0" applyAlignment="1">
      <alignment horizontal="center" vertical="center"/>
    </xf>
    <xf numFmtId="0" fontId="0" fillId="0" borderId="0" xfId="0" applyAlignment="1">
      <alignment horizontal="left" wrapText="1"/>
    </xf>
    <xf numFmtId="0" fontId="5" fillId="0" borderId="2" xfId="0" applyFont="1" applyBorder="1" applyAlignment="1">
      <alignment horizontal="center"/>
    </xf>
    <xf numFmtId="0" fontId="5" fillId="0" borderId="3" xfId="0" applyFont="1" applyBorder="1" applyAlignment="1">
      <alignment horizontal="center"/>
    </xf>
    <xf numFmtId="0" fontId="5" fillId="2" borderId="2" xfId="4" applyFont="1" applyBorder="1" applyAlignment="1">
      <alignment horizontal="center"/>
    </xf>
    <xf numFmtId="0" fontId="5" fillId="2" borderId="3" xfId="4" applyFont="1" applyBorder="1" applyAlignment="1">
      <alignment horizontal="center"/>
    </xf>
    <xf numFmtId="44" fontId="4" fillId="0" borderId="0" xfId="0" applyNumberFormat="1" applyFont="1" applyAlignment="1">
      <alignment horizontal="center"/>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36" xfId="0" applyFont="1" applyBorder="1" applyAlignment="1">
      <alignment horizontal="center" vertical="center" wrapText="1"/>
    </xf>
  </cellXfs>
  <cellStyles count="5">
    <cellStyle name="Comma" xfId="1" builtinId="3"/>
    <cellStyle name="Currency" xfId="2" builtinId="4"/>
    <cellStyle name="Input" xfId="4" builtinId="20"/>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02A3EE-4D97-4BC4-AC2A-62CC58BDB477}">
  <dimension ref="A1:O14"/>
  <sheetViews>
    <sheetView workbookViewId="0"/>
  </sheetViews>
  <sheetFormatPr defaultRowHeight="15" x14ac:dyDescent="0.25"/>
  <sheetData>
    <row r="1" spans="1:15" ht="23.25" x14ac:dyDescent="0.35">
      <c r="A1" s="113" t="s">
        <v>195</v>
      </c>
    </row>
    <row r="2" spans="1:15" x14ac:dyDescent="0.25">
      <c r="A2" s="114" t="s">
        <v>196</v>
      </c>
    </row>
    <row r="3" spans="1:15" x14ac:dyDescent="0.25">
      <c r="A3" s="115" t="s">
        <v>197</v>
      </c>
    </row>
    <row r="5" spans="1:15" x14ac:dyDescent="0.25">
      <c r="A5" s="116" t="s">
        <v>198</v>
      </c>
    </row>
    <row r="6" spans="1:15" x14ac:dyDescent="0.25">
      <c r="A6" s="117" t="s">
        <v>199</v>
      </c>
      <c r="B6" s="117"/>
      <c r="C6" s="117"/>
      <c r="D6" s="117"/>
      <c r="E6" s="117"/>
      <c r="F6" s="117"/>
      <c r="G6" s="117"/>
      <c r="H6" s="117"/>
      <c r="I6" s="117"/>
      <c r="J6" s="117"/>
      <c r="K6" s="117"/>
      <c r="L6" s="117"/>
      <c r="M6" s="117"/>
      <c r="N6" s="117"/>
      <c r="O6" s="117"/>
    </row>
    <row r="7" spans="1:15" x14ac:dyDescent="0.25">
      <c r="A7" s="117"/>
      <c r="B7" s="117"/>
      <c r="C7" s="117"/>
      <c r="D7" s="117"/>
      <c r="E7" s="117"/>
      <c r="F7" s="117"/>
      <c r="G7" s="117"/>
      <c r="H7" s="117"/>
      <c r="I7" s="117"/>
      <c r="J7" s="117"/>
      <c r="K7" s="117"/>
      <c r="L7" s="117"/>
      <c r="M7" s="117"/>
      <c r="N7" s="117"/>
      <c r="O7" s="117"/>
    </row>
    <row r="8" spans="1:15" x14ac:dyDescent="0.25">
      <c r="A8" s="117"/>
      <c r="B8" s="117"/>
      <c r="C8" s="117"/>
      <c r="D8" s="117"/>
      <c r="E8" s="117"/>
      <c r="F8" s="117"/>
      <c r="G8" s="117"/>
      <c r="H8" s="117"/>
      <c r="I8" s="117"/>
      <c r="J8" s="117"/>
      <c r="K8" s="117"/>
      <c r="L8" s="117"/>
      <c r="M8" s="117"/>
      <c r="N8" s="117"/>
      <c r="O8" s="117"/>
    </row>
    <row r="9" spans="1:15" x14ac:dyDescent="0.25">
      <c r="A9" s="117"/>
      <c r="B9" s="117"/>
      <c r="C9" s="117"/>
      <c r="D9" s="117"/>
      <c r="E9" s="117"/>
      <c r="F9" s="117"/>
      <c r="G9" s="117"/>
      <c r="H9" s="117"/>
      <c r="I9" s="117"/>
      <c r="J9" s="117"/>
      <c r="K9" s="117"/>
      <c r="L9" s="117"/>
      <c r="M9" s="117"/>
      <c r="N9" s="117"/>
      <c r="O9" s="117"/>
    </row>
    <row r="10" spans="1:15" x14ac:dyDescent="0.25">
      <c r="A10" s="117"/>
      <c r="B10" s="117"/>
      <c r="C10" s="117"/>
      <c r="D10" s="117"/>
      <c r="E10" s="117"/>
      <c r="F10" s="117"/>
      <c r="G10" s="117"/>
      <c r="H10" s="117"/>
      <c r="I10" s="117"/>
      <c r="J10" s="117"/>
      <c r="K10" s="117"/>
      <c r="L10" s="117"/>
      <c r="M10" s="117"/>
      <c r="N10" s="117"/>
      <c r="O10" s="117"/>
    </row>
    <row r="11" spans="1:15" x14ac:dyDescent="0.25">
      <c r="A11" s="117"/>
      <c r="B11" s="117"/>
      <c r="C11" s="117"/>
      <c r="D11" s="117"/>
      <c r="E11" s="117"/>
      <c r="F11" s="117"/>
      <c r="G11" s="117"/>
      <c r="H11" s="117"/>
      <c r="I11" s="117"/>
      <c r="J11" s="117"/>
      <c r="K11" s="117"/>
      <c r="L11" s="117"/>
      <c r="M11" s="117"/>
      <c r="N11" s="117"/>
      <c r="O11" s="117"/>
    </row>
    <row r="12" spans="1:15" x14ac:dyDescent="0.25">
      <c r="A12" s="1"/>
      <c r="B12" s="4"/>
    </row>
    <row r="13" spans="1:15" x14ac:dyDescent="0.25">
      <c r="A13" s="2"/>
      <c r="B13" s="3"/>
    </row>
    <row r="14" spans="1:15" x14ac:dyDescent="0.25">
      <c r="A14" s="1"/>
      <c r="B14" s="4"/>
    </row>
  </sheetData>
  <mergeCells count="1">
    <mergeCell ref="A6:O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6FC7E3-CCD9-4604-989D-AA2AE2F6872F}">
  <dimension ref="A1:V27"/>
  <sheetViews>
    <sheetView workbookViewId="0"/>
  </sheetViews>
  <sheetFormatPr defaultRowHeight="15" x14ac:dyDescent="0.25"/>
  <cols>
    <col min="2" max="2" width="19.140625" customWidth="1"/>
    <col min="3" max="3" width="12.42578125" bestFit="1" customWidth="1"/>
    <col min="5" max="5" width="11.7109375" customWidth="1"/>
    <col min="7" max="7" width="14.42578125" customWidth="1"/>
    <col min="10" max="10" width="9.85546875" customWidth="1"/>
    <col min="14" max="14" width="9.7109375" customWidth="1"/>
    <col min="17" max="17" width="11.7109375" customWidth="1"/>
    <col min="18" max="18" width="12.28515625" customWidth="1"/>
    <col min="20" max="20" width="13.7109375" customWidth="1"/>
  </cols>
  <sheetData>
    <row r="1" spans="1:22" s="62" customFormat="1" x14ac:dyDescent="0.25">
      <c r="E1" s="63"/>
      <c r="F1" s="63"/>
      <c r="L1" s="64" t="s">
        <v>161</v>
      </c>
      <c r="M1" s="64"/>
      <c r="N1" s="64"/>
      <c r="O1" s="64"/>
      <c r="T1" s="64"/>
      <c r="U1" s="64"/>
      <c r="V1" s="64"/>
    </row>
    <row r="2" spans="1:22" s="65" customFormat="1" ht="75" x14ac:dyDescent="0.25">
      <c r="B2" s="66" t="s">
        <v>162</v>
      </c>
      <c r="C2" s="66" t="s">
        <v>163</v>
      </c>
      <c r="D2" s="66" t="s">
        <v>10</v>
      </c>
      <c r="E2" s="67" t="s">
        <v>164</v>
      </c>
      <c r="F2" s="67" t="s">
        <v>165</v>
      </c>
      <c r="G2" s="66" t="s">
        <v>166</v>
      </c>
      <c r="H2" s="68" t="s">
        <v>167</v>
      </c>
      <c r="I2" s="66" t="s">
        <v>168</v>
      </c>
      <c r="J2" s="66" t="s">
        <v>169</v>
      </c>
      <c r="K2" s="68" t="s">
        <v>167</v>
      </c>
      <c r="L2" s="68" t="s">
        <v>170</v>
      </c>
      <c r="M2" s="68" t="s">
        <v>171</v>
      </c>
      <c r="N2" s="66" t="s">
        <v>172</v>
      </c>
      <c r="O2" s="66" t="s">
        <v>173</v>
      </c>
      <c r="P2" s="66" t="s">
        <v>14</v>
      </c>
      <c r="Q2" s="66" t="s">
        <v>39</v>
      </c>
      <c r="R2" s="66" t="s">
        <v>13</v>
      </c>
      <c r="S2" s="66" t="s">
        <v>174</v>
      </c>
      <c r="T2" s="69" t="s">
        <v>175</v>
      </c>
      <c r="U2" s="66" t="s">
        <v>176</v>
      </c>
      <c r="V2" s="66" t="s">
        <v>177</v>
      </c>
    </row>
    <row r="3" spans="1:22" x14ac:dyDescent="0.25">
      <c r="A3" t="str">
        <f>"Screw/Scroll "&amp;C3&amp;" Tier "&amp;D3</f>
        <v>Screw/Scroll &lt;75 Tons Tier 1</v>
      </c>
      <c r="B3" s="118" t="s">
        <v>178</v>
      </c>
      <c r="C3" s="119" t="s">
        <v>179</v>
      </c>
      <c r="D3" s="70">
        <v>1</v>
      </c>
      <c r="E3" s="71">
        <v>0.6</v>
      </c>
      <c r="F3" s="72">
        <v>0.1</v>
      </c>
      <c r="G3" s="73">
        <v>0.1</v>
      </c>
      <c r="H3" s="71">
        <f>E3*(1-G3)</f>
        <v>0.54</v>
      </c>
      <c r="I3" s="74">
        <v>0.78</v>
      </c>
      <c r="J3" s="75">
        <v>0.1</v>
      </c>
      <c r="K3" s="71">
        <f t="shared" ref="K3:K12" si="0">I3*(1-J3)</f>
        <v>0.70200000000000007</v>
      </c>
      <c r="L3" s="71">
        <v>4.8000000000000001E-2</v>
      </c>
      <c r="M3" s="71">
        <v>88.4</v>
      </c>
      <c r="N3" s="76">
        <f t="shared" ref="N3:N11" si="1">L3*J3/0.1</f>
        <v>4.8000000000000001E-2</v>
      </c>
      <c r="O3" s="77">
        <f>M3*G3/0.1</f>
        <v>88.4</v>
      </c>
      <c r="P3" s="78">
        <v>105.65661118444353</v>
      </c>
      <c r="Q3" s="78">
        <v>416.53842439071497</v>
      </c>
      <c r="R3" s="78">
        <f>Q3+P3</f>
        <v>522.1950355751585</v>
      </c>
      <c r="S3" s="79">
        <v>120</v>
      </c>
      <c r="T3" s="80">
        <v>0</v>
      </c>
      <c r="U3" s="81">
        <f t="shared" ref="U3:U22" si="2">N3*T3</f>
        <v>0</v>
      </c>
      <c r="V3" s="80">
        <f t="shared" ref="V3:V22" si="3">O3*T3</f>
        <v>0</v>
      </c>
    </row>
    <row r="4" spans="1:22" x14ac:dyDescent="0.25">
      <c r="A4" t="str">
        <f t="shared" ref="A4:A22" si="4">"Screw/Scroll "&amp;C4&amp;" Tier "&amp;D4</f>
        <v>Screw/Scroll &lt;75 Tons Tier 2</v>
      </c>
      <c r="B4" s="118"/>
      <c r="C4" s="119" t="s">
        <v>179</v>
      </c>
      <c r="D4" s="70">
        <v>2</v>
      </c>
      <c r="E4" s="71">
        <v>0.6</v>
      </c>
      <c r="F4" s="72">
        <v>0.15</v>
      </c>
      <c r="G4" s="73">
        <v>0.15</v>
      </c>
      <c r="H4" s="71">
        <f t="shared" ref="H4:H12" si="5">E4*(1-G4)</f>
        <v>0.51</v>
      </c>
      <c r="I4" s="74">
        <v>0.78</v>
      </c>
      <c r="J4" s="75">
        <v>0.15</v>
      </c>
      <c r="K4" s="71">
        <f t="shared" si="0"/>
        <v>0.66300000000000003</v>
      </c>
      <c r="L4" s="71">
        <v>4.8000000000000001E-2</v>
      </c>
      <c r="M4" s="71">
        <v>88.4</v>
      </c>
      <c r="N4" s="76">
        <f t="shared" si="1"/>
        <v>7.1999999999999995E-2</v>
      </c>
      <c r="O4" s="77">
        <f t="shared" ref="O4:O11" si="6">M4*G4/0.1</f>
        <v>132.6</v>
      </c>
      <c r="P4" s="78">
        <v>193.46157560928503</v>
      </c>
      <c r="Q4" s="78">
        <v>416.53842439071497</v>
      </c>
      <c r="R4" s="78">
        <f t="shared" ref="R4:R22" si="7">Q4+P4</f>
        <v>610</v>
      </c>
      <c r="S4" s="79">
        <v>200</v>
      </c>
      <c r="T4" s="80">
        <v>0</v>
      </c>
      <c r="U4" s="81">
        <f t="shared" si="2"/>
        <v>0</v>
      </c>
      <c r="V4" s="80">
        <f t="shared" si="3"/>
        <v>0</v>
      </c>
    </row>
    <row r="5" spans="1:22" x14ac:dyDescent="0.25">
      <c r="A5" t="str">
        <f t="shared" si="4"/>
        <v>Screw/Scroll 75-150 Tons Tier 1</v>
      </c>
      <c r="B5" s="118"/>
      <c r="C5" s="119" t="s">
        <v>180</v>
      </c>
      <c r="D5" s="70">
        <v>1</v>
      </c>
      <c r="E5" s="71">
        <v>0.56000000000000005</v>
      </c>
      <c r="F5" s="72">
        <v>0.1</v>
      </c>
      <c r="G5" s="73">
        <v>0.1</v>
      </c>
      <c r="H5" s="71">
        <f t="shared" si="5"/>
        <v>0.50400000000000011</v>
      </c>
      <c r="I5" s="74">
        <v>0.75</v>
      </c>
      <c r="J5" s="75">
        <v>0.1</v>
      </c>
      <c r="K5" s="71">
        <f t="shared" si="0"/>
        <v>0.67500000000000004</v>
      </c>
      <c r="L5" s="71">
        <v>4.5999999999999999E-2</v>
      </c>
      <c r="M5" s="71">
        <v>84.8</v>
      </c>
      <c r="N5" s="76">
        <f t="shared" si="1"/>
        <v>4.5999999999999999E-2</v>
      </c>
      <c r="O5" s="77">
        <f t="shared" si="6"/>
        <v>84.8</v>
      </c>
      <c r="P5" s="78">
        <v>21.170000000000073</v>
      </c>
      <c r="Q5" s="78">
        <v>1086</v>
      </c>
      <c r="R5" s="78">
        <f t="shared" si="7"/>
        <v>1107.17</v>
      </c>
      <c r="S5" s="79">
        <v>120</v>
      </c>
      <c r="T5" s="80">
        <v>100</v>
      </c>
      <c r="U5" s="81">
        <f t="shared" si="2"/>
        <v>4.5999999999999996</v>
      </c>
      <c r="V5" s="80">
        <f t="shared" si="3"/>
        <v>8480</v>
      </c>
    </row>
    <row r="6" spans="1:22" x14ac:dyDescent="0.25">
      <c r="A6" t="str">
        <f t="shared" si="4"/>
        <v>Screw/Scroll 75-150 Tons Tier 2</v>
      </c>
      <c r="B6" s="118"/>
      <c r="C6" s="119" t="s">
        <v>180</v>
      </c>
      <c r="D6" s="70">
        <v>2</v>
      </c>
      <c r="E6" s="71">
        <v>0.56000000000000005</v>
      </c>
      <c r="F6" s="72">
        <v>0.15</v>
      </c>
      <c r="G6" s="73">
        <v>0.15</v>
      </c>
      <c r="H6" s="71">
        <f t="shared" si="5"/>
        <v>0.47600000000000003</v>
      </c>
      <c r="I6" s="74">
        <v>0.75</v>
      </c>
      <c r="J6" s="75">
        <v>0.15</v>
      </c>
      <c r="K6" s="71">
        <f t="shared" si="0"/>
        <v>0.63749999999999996</v>
      </c>
      <c r="L6" s="71">
        <v>4.5999999999999999E-2</v>
      </c>
      <c r="M6" s="71">
        <v>84.8</v>
      </c>
      <c r="N6" s="76">
        <f t="shared" si="1"/>
        <v>6.8999999999999992E-2</v>
      </c>
      <c r="O6" s="77">
        <f t="shared" si="6"/>
        <v>127.19999999999999</v>
      </c>
      <c r="P6" s="78">
        <v>38.900000000000091</v>
      </c>
      <c r="Q6" s="78">
        <v>1086</v>
      </c>
      <c r="R6" s="78">
        <f t="shared" si="7"/>
        <v>1124.9000000000001</v>
      </c>
      <c r="S6" s="79">
        <v>200</v>
      </c>
      <c r="T6" s="80">
        <v>75</v>
      </c>
      <c r="U6" s="81">
        <f t="shared" si="2"/>
        <v>5.1749999999999998</v>
      </c>
      <c r="V6" s="80">
        <f t="shared" si="3"/>
        <v>9540</v>
      </c>
    </row>
    <row r="7" spans="1:22" x14ac:dyDescent="0.25">
      <c r="A7" t="str">
        <f t="shared" si="4"/>
        <v>Screw/Scroll 150-300 Tons Tier 1</v>
      </c>
      <c r="B7" s="118"/>
      <c r="C7" s="119" t="s">
        <v>181</v>
      </c>
      <c r="D7" s="70">
        <v>1</v>
      </c>
      <c r="E7" s="71">
        <v>0.54</v>
      </c>
      <c r="F7" s="72">
        <v>0.1</v>
      </c>
      <c r="G7" s="73">
        <v>0.1</v>
      </c>
      <c r="H7" s="71">
        <f t="shared" si="5"/>
        <v>0.48600000000000004</v>
      </c>
      <c r="I7" s="74">
        <v>0.68</v>
      </c>
      <c r="J7" s="75">
        <v>0.1</v>
      </c>
      <c r="K7" s="71">
        <f t="shared" si="0"/>
        <v>0.6120000000000001</v>
      </c>
      <c r="L7" s="71">
        <v>4.2000000000000003E-2</v>
      </c>
      <c r="M7" s="71">
        <v>77.8</v>
      </c>
      <c r="N7" s="76">
        <f t="shared" si="1"/>
        <v>4.2000000000000003E-2</v>
      </c>
      <c r="O7" s="77">
        <f t="shared" si="6"/>
        <v>77.8</v>
      </c>
      <c r="P7" s="78">
        <v>36.705000000000041</v>
      </c>
      <c r="Q7" s="78">
        <v>519.14</v>
      </c>
      <c r="R7" s="78">
        <f t="shared" si="7"/>
        <v>555.84500000000003</v>
      </c>
      <c r="S7" s="79">
        <v>70</v>
      </c>
      <c r="T7" s="80">
        <v>200</v>
      </c>
      <c r="U7" s="81">
        <f t="shared" si="2"/>
        <v>8.4</v>
      </c>
      <c r="V7" s="80">
        <f t="shared" si="3"/>
        <v>15560</v>
      </c>
    </row>
    <row r="8" spans="1:22" x14ac:dyDescent="0.25">
      <c r="A8" t="str">
        <f t="shared" si="4"/>
        <v>Screw/Scroll 150-300 Tons Tier 2</v>
      </c>
      <c r="B8" s="118"/>
      <c r="C8" s="119" t="s">
        <v>181</v>
      </c>
      <c r="D8" s="70">
        <v>2</v>
      </c>
      <c r="E8" s="71">
        <v>0.54</v>
      </c>
      <c r="F8" s="72">
        <v>0.15</v>
      </c>
      <c r="G8" s="73">
        <v>0.15</v>
      </c>
      <c r="H8" s="71">
        <f t="shared" si="5"/>
        <v>0.45900000000000002</v>
      </c>
      <c r="I8" s="74">
        <v>0.68</v>
      </c>
      <c r="J8" s="75">
        <v>0.15</v>
      </c>
      <c r="K8" s="71">
        <f t="shared" si="0"/>
        <v>0.57800000000000007</v>
      </c>
      <c r="L8" s="71">
        <v>4.2000000000000003E-2</v>
      </c>
      <c r="M8" s="71">
        <v>77.8</v>
      </c>
      <c r="N8" s="76">
        <f t="shared" si="1"/>
        <v>6.3E-2</v>
      </c>
      <c r="O8" s="77">
        <f t="shared" si="6"/>
        <v>116.69999999999999</v>
      </c>
      <c r="P8" s="78">
        <v>166.71000000000004</v>
      </c>
      <c r="Q8" s="78">
        <v>519.14</v>
      </c>
      <c r="R8" s="78">
        <f t="shared" si="7"/>
        <v>685.85</v>
      </c>
      <c r="S8" s="79">
        <v>140</v>
      </c>
      <c r="T8" s="80">
        <v>0</v>
      </c>
      <c r="U8" s="81">
        <f t="shared" si="2"/>
        <v>0</v>
      </c>
      <c r="V8" s="80">
        <f t="shared" si="3"/>
        <v>0</v>
      </c>
    </row>
    <row r="9" spans="1:22" x14ac:dyDescent="0.25">
      <c r="A9" t="str">
        <f t="shared" si="4"/>
        <v>Screw/Scroll 300 -600 Tons Tier 1</v>
      </c>
      <c r="B9" s="118"/>
      <c r="C9" s="119" t="s">
        <v>182</v>
      </c>
      <c r="D9" s="70">
        <v>1</v>
      </c>
      <c r="E9" s="71">
        <v>0.52</v>
      </c>
      <c r="F9" s="72">
        <v>0.1</v>
      </c>
      <c r="G9" s="73">
        <v>0.1</v>
      </c>
      <c r="H9" s="71">
        <f t="shared" si="5"/>
        <v>0.46800000000000003</v>
      </c>
      <c r="I9" s="74">
        <v>0.625</v>
      </c>
      <c r="J9" s="75">
        <v>0.1</v>
      </c>
      <c r="K9" s="71">
        <f t="shared" si="0"/>
        <v>0.5625</v>
      </c>
      <c r="L9" s="71">
        <v>3.9E-2</v>
      </c>
      <c r="M9" s="71">
        <v>71.900000000000006</v>
      </c>
      <c r="N9" s="76">
        <f t="shared" si="1"/>
        <v>3.9E-2</v>
      </c>
      <c r="O9" s="77">
        <f t="shared" si="6"/>
        <v>71.900000000000006</v>
      </c>
      <c r="P9" s="78">
        <v>179.70366698254765</v>
      </c>
      <c r="Q9" s="78">
        <v>449.41</v>
      </c>
      <c r="R9" s="78">
        <f t="shared" si="7"/>
        <v>629.11366698254767</v>
      </c>
      <c r="S9" s="79">
        <v>70</v>
      </c>
      <c r="T9" s="80">
        <v>0</v>
      </c>
      <c r="U9" s="81">
        <f t="shared" si="2"/>
        <v>0</v>
      </c>
      <c r="V9" s="80">
        <f t="shared" si="3"/>
        <v>0</v>
      </c>
    </row>
    <row r="10" spans="1:22" x14ac:dyDescent="0.25">
      <c r="A10" t="str">
        <f t="shared" si="4"/>
        <v>Screw/Scroll 300 -600 Tons Tier 2</v>
      </c>
      <c r="B10" s="118"/>
      <c r="C10" s="119" t="s">
        <v>182</v>
      </c>
      <c r="D10" s="70">
        <v>2</v>
      </c>
      <c r="E10" s="71">
        <v>0.52</v>
      </c>
      <c r="F10" s="72">
        <v>0.15</v>
      </c>
      <c r="G10" s="73">
        <v>0.15</v>
      </c>
      <c r="H10" s="71">
        <f t="shared" si="5"/>
        <v>0.442</v>
      </c>
      <c r="I10" s="74">
        <v>0.625</v>
      </c>
      <c r="J10" s="75">
        <v>0.15</v>
      </c>
      <c r="K10" s="71">
        <f t="shared" si="0"/>
        <v>0.53125</v>
      </c>
      <c r="L10" s="71">
        <v>3.9E-2</v>
      </c>
      <c r="M10" s="71">
        <v>71.900000000000006</v>
      </c>
      <c r="N10" s="76">
        <f t="shared" si="1"/>
        <v>5.8499999999999996E-2</v>
      </c>
      <c r="O10" s="77">
        <f t="shared" si="6"/>
        <v>107.85</v>
      </c>
      <c r="P10" s="78">
        <v>321.94762812919538</v>
      </c>
      <c r="Q10" s="78">
        <v>449.41</v>
      </c>
      <c r="R10" s="78">
        <f t="shared" si="7"/>
        <v>771.3576281291954</v>
      </c>
      <c r="S10" s="79">
        <v>140</v>
      </c>
      <c r="T10" s="80">
        <v>0</v>
      </c>
      <c r="U10" s="81">
        <f t="shared" si="2"/>
        <v>0</v>
      </c>
      <c r="V10" s="80">
        <f t="shared" si="3"/>
        <v>0</v>
      </c>
    </row>
    <row r="11" spans="1:22" x14ac:dyDescent="0.25">
      <c r="A11" t="str">
        <f t="shared" si="4"/>
        <v>Screw/Scroll &gt;600 Tons Tier 1</v>
      </c>
      <c r="B11" s="118"/>
      <c r="C11" s="119" t="s">
        <v>183</v>
      </c>
      <c r="D11" s="70">
        <v>1</v>
      </c>
      <c r="E11" s="71">
        <v>0.5</v>
      </c>
      <c r="F11" s="72">
        <v>0.1</v>
      </c>
      <c r="G11" s="73">
        <v>0.1</v>
      </c>
      <c r="H11" s="71">
        <f t="shared" si="5"/>
        <v>0.45</v>
      </c>
      <c r="I11" s="74">
        <v>0.58499999999999996</v>
      </c>
      <c r="J11" s="75">
        <v>0.1</v>
      </c>
      <c r="K11" s="71">
        <f t="shared" si="0"/>
        <v>0.52649999999999997</v>
      </c>
      <c r="L11" s="71">
        <v>3.5999999999999997E-2</v>
      </c>
      <c r="M11" s="71">
        <v>66</v>
      </c>
      <c r="N11" s="76">
        <f t="shared" si="1"/>
        <v>3.5999999999999997E-2</v>
      </c>
      <c r="O11" s="77">
        <f t="shared" si="6"/>
        <v>66</v>
      </c>
      <c r="P11" s="78">
        <v>161.60000000000002</v>
      </c>
      <c r="Q11" s="78">
        <v>636.29999999999995</v>
      </c>
      <c r="R11" s="78">
        <f t="shared" si="7"/>
        <v>797.9</v>
      </c>
      <c r="S11" s="79">
        <v>70</v>
      </c>
      <c r="T11" s="80">
        <v>0</v>
      </c>
      <c r="U11" s="81">
        <f t="shared" si="2"/>
        <v>0</v>
      </c>
      <c r="V11" s="80">
        <f t="shared" si="3"/>
        <v>0</v>
      </c>
    </row>
    <row r="12" spans="1:22" x14ac:dyDescent="0.25">
      <c r="A12" t="str">
        <f t="shared" si="4"/>
        <v>Screw/Scroll &gt;600 Tons Tier 2</v>
      </c>
      <c r="B12" s="118"/>
      <c r="C12" s="119" t="s">
        <v>183</v>
      </c>
      <c r="D12" s="70">
        <v>2</v>
      </c>
      <c r="E12" s="71">
        <v>0.5</v>
      </c>
      <c r="F12" s="72">
        <v>0.15</v>
      </c>
      <c r="G12" s="73">
        <v>0.15</v>
      </c>
      <c r="H12" s="71">
        <f t="shared" si="5"/>
        <v>0.42499999999999999</v>
      </c>
      <c r="I12" s="74">
        <v>0.58499999999999996</v>
      </c>
      <c r="J12" s="75">
        <v>0.15</v>
      </c>
      <c r="K12" s="71">
        <f t="shared" si="0"/>
        <v>0.49724999999999997</v>
      </c>
      <c r="L12" s="71">
        <v>3.5999999999999997E-2</v>
      </c>
      <c r="M12" s="71">
        <v>66</v>
      </c>
      <c r="N12" s="76">
        <f>L12*J12/0.1</f>
        <v>5.3999999999999992E-2</v>
      </c>
      <c r="O12" s="77">
        <f>M12*G12/0.1</f>
        <v>99</v>
      </c>
      <c r="P12" s="78">
        <v>295.53000000000009</v>
      </c>
      <c r="Q12" s="78">
        <v>636.29999999999995</v>
      </c>
      <c r="R12" s="78">
        <f t="shared" si="7"/>
        <v>931.83</v>
      </c>
      <c r="S12" s="79">
        <v>140</v>
      </c>
      <c r="T12" s="80">
        <v>0</v>
      </c>
      <c r="U12" s="81">
        <f t="shared" si="2"/>
        <v>0</v>
      </c>
      <c r="V12" s="80">
        <f t="shared" si="3"/>
        <v>0</v>
      </c>
    </row>
    <row r="13" spans="1:22" x14ac:dyDescent="0.25">
      <c r="A13" t="str">
        <f t="shared" si="4"/>
        <v>Screw/Scroll &lt;150 Tons Tier 1</v>
      </c>
      <c r="B13" s="119" t="s">
        <v>184</v>
      </c>
      <c r="C13" s="119" t="s">
        <v>185</v>
      </c>
      <c r="D13" s="70">
        <v>1</v>
      </c>
      <c r="E13" s="71">
        <v>0.44</v>
      </c>
      <c r="F13" s="72">
        <v>0.1</v>
      </c>
      <c r="G13" s="73">
        <v>0.1</v>
      </c>
      <c r="H13" s="71">
        <f>E13*(1-G13)</f>
        <v>0.39600000000000002</v>
      </c>
      <c r="I13" s="74">
        <v>0.69499999999999995</v>
      </c>
      <c r="J13" s="75">
        <v>0.1</v>
      </c>
      <c r="K13" s="71">
        <f>I13*(1-J13)</f>
        <v>0.62549999999999994</v>
      </c>
      <c r="L13" s="71">
        <v>6.0999999999999999E-2</v>
      </c>
      <c r="M13" s="71">
        <v>125.5</v>
      </c>
      <c r="N13" s="76">
        <f t="shared" ref="N13:N21" si="8">L13*J13/0.15</f>
        <v>4.066666666666667E-2</v>
      </c>
      <c r="O13" s="77">
        <f t="shared" ref="O13:O21" si="9">M13*G13/0.15</f>
        <v>83.666666666666671</v>
      </c>
      <c r="P13" s="78">
        <v>185</v>
      </c>
      <c r="Q13" s="78">
        <v>660</v>
      </c>
      <c r="R13" s="78">
        <f t="shared" si="7"/>
        <v>845</v>
      </c>
      <c r="S13" s="79">
        <v>70</v>
      </c>
      <c r="T13" s="80">
        <v>100</v>
      </c>
      <c r="U13" s="81">
        <f t="shared" si="2"/>
        <v>4.0666666666666673</v>
      </c>
      <c r="V13" s="80">
        <f t="shared" si="3"/>
        <v>8366.6666666666679</v>
      </c>
    </row>
    <row r="14" spans="1:22" x14ac:dyDescent="0.25">
      <c r="A14" t="str">
        <f t="shared" si="4"/>
        <v>Screw/Scroll &lt;150 Tons Tier 2</v>
      </c>
      <c r="B14" s="119"/>
      <c r="C14" s="119" t="s">
        <v>185</v>
      </c>
      <c r="D14" s="70">
        <v>2</v>
      </c>
      <c r="E14" s="71">
        <v>0.44</v>
      </c>
      <c r="F14" s="72">
        <v>0.15</v>
      </c>
      <c r="G14" s="73">
        <v>0.15</v>
      </c>
      <c r="H14" s="71">
        <f t="shared" ref="H14:H22" si="10">E14*(1-G14)</f>
        <v>0.374</v>
      </c>
      <c r="I14" s="74">
        <v>0.69499999999999995</v>
      </c>
      <c r="J14" s="75">
        <v>0.15</v>
      </c>
      <c r="K14" s="71">
        <f t="shared" ref="K14:K22" si="11">I14*(1-J14)</f>
        <v>0.59075</v>
      </c>
      <c r="L14" s="71">
        <v>6.0999999999999999E-2</v>
      </c>
      <c r="M14" s="71">
        <v>125.5</v>
      </c>
      <c r="N14" s="76">
        <f t="shared" si="8"/>
        <v>6.1000000000000006E-2</v>
      </c>
      <c r="O14" s="77">
        <f t="shared" si="9"/>
        <v>125.5</v>
      </c>
      <c r="P14" s="78">
        <v>263</v>
      </c>
      <c r="Q14" s="78">
        <v>660</v>
      </c>
      <c r="R14" s="78">
        <f t="shared" si="7"/>
        <v>923</v>
      </c>
      <c r="S14" s="79">
        <v>140</v>
      </c>
      <c r="T14" s="80">
        <v>0</v>
      </c>
      <c r="U14" s="81">
        <f t="shared" si="2"/>
        <v>0</v>
      </c>
      <c r="V14" s="80">
        <f t="shared" si="3"/>
        <v>0</v>
      </c>
    </row>
    <row r="15" spans="1:22" x14ac:dyDescent="0.25">
      <c r="A15" t="str">
        <f t="shared" si="4"/>
        <v>Screw/Scroll 150-300 Tons Tier 1</v>
      </c>
      <c r="B15" s="119"/>
      <c r="C15" s="119" t="s">
        <v>181</v>
      </c>
      <c r="D15" s="70">
        <v>1</v>
      </c>
      <c r="E15" s="71">
        <v>0.4</v>
      </c>
      <c r="F15" s="72">
        <v>0.1</v>
      </c>
      <c r="G15" s="73">
        <v>0.1</v>
      </c>
      <c r="H15" s="71">
        <f t="shared" si="10"/>
        <v>0.36000000000000004</v>
      </c>
      <c r="I15" s="74">
        <v>0.63500000000000001</v>
      </c>
      <c r="J15" s="75">
        <v>0.1</v>
      </c>
      <c r="K15" s="71">
        <f t="shared" si="11"/>
        <v>0.57150000000000001</v>
      </c>
      <c r="L15" s="71">
        <v>5.6000000000000001E-2</v>
      </c>
      <c r="M15" s="71">
        <v>114.6</v>
      </c>
      <c r="N15" s="76">
        <f t="shared" si="8"/>
        <v>3.7333333333333343E-2</v>
      </c>
      <c r="O15" s="77">
        <f t="shared" si="9"/>
        <v>76.400000000000006</v>
      </c>
      <c r="P15" s="78">
        <v>72.125</v>
      </c>
      <c r="Q15" s="78">
        <v>656.88499999999999</v>
      </c>
      <c r="R15" s="78">
        <f t="shared" si="7"/>
        <v>729.01</v>
      </c>
      <c r="S15" s="79">
        <v>70</v>
      </c>
      <c r="T15" s="80">
        <v>600</v>
      </c>
      <c r="U15" s="81">
        <f t="shared" si="2"/>
        <v>22.400000000000006</v>
      </c>
      <c r="V15" s="80">
        <f t="shared" si="3"/>
        <v>45840</v>
      </c>
    </row>
    <row r="16" spans="1:22" x14ac:dyDescent="0.25">
      <c r="A16" t="str">
        <f t="shared" si="4"/>
        <v>Screw/Scroll 150-300 Tons Tier 2</v>
      </c>
      <c r="B16" s="119"/>
      <c r="C16" s="119" t="s">
        <v>181</v>
      </c>
      <c r="D16" s="70">
        <v>2</v>
      </c>
      <c r="E16" s="71">
        <v>0.4</v>
      </c>
      <c r="F16" s="72">
        <v>0.15</v>
      </c>
      <c r="G16" s="73">
        <v>0.15</v>
      </c>
      <c r="H16" s="71">
        <f t="shared" si="10"/>
        <v>0.34</v>
      </c>
      <c r="I16" s="74">
        <v>0.63500000000000001</v>
      </c>
      <c r="J16" s="75">
        <v>0.15</v>
      </c>
      <c r="K16" s="71">
        <f t="shared" si="11"/>
        <v>0.53974999999999995</v>
      </c>
      <c r="L16" s="71">
        <v>5.6000000000000001E-2</v>
      </c>
      <c r="M16" s="71">
        <v>114.6</v>
      </c>
      <c r="N16" s="76">
        <f t="shared" si="8"/>
        <v>5.6000000000000001E-2</v>
      </c>
      <c r="O16" s="77">
        <f t="shared" si="9"/>
        <v>114.6</v>
      </c>
      <c r="P16" s="78">
        <v>274.95499999999993</v>
      </c>
      <c r="Q16" s="78">
        <v>656.88499999999999</v>
      </c>
      <c r="R16" s="78">
        <f t="shared" si="7"/>
        <v>931.83999999999992</v>
      </c>
      <c r="S16" s="79">
        <v>140</v>
      </c>
      <c r="T16" s="80">
        <v>150</v>
      </c>
      <c r="U16" s="81">
        <f t="shared" si="2"/>
        <v>8.4</v>
      </c>
      <c r="V16" s="80">
        <f t="shared" si="3"/>
        <v>17190</v>
      </c>
    </row>
    <row r="17" spans="1:22" x14ac:dyDescent="0.25">
      <c r="A17" t="str">
        <f t="shared" si="4"/>
        <v>Screw/Scroll 300 -400 Tons Tier 1</v>
      </c>
      <c r="B17" s="119"/>
      <c r="C17" s="119" t="s">
        <v>186</v>
      </c>
      <c r="D17" s="70">
        <v>1</v>
      </c>
      <c r="E17" s="71">
        <v>0.39</v>
      </c>
      <c r="F17" s="72">
        <v>0.1</v>
      </c>
      <c r="G17" s="73">
        <v>0.1</v>
      </c>
      <c r="H17" s="71">
        <f t="shared" si="10"/>
        <v>0.35100000000000003</v>
      </c>
      <c r="I17" s="74">
        <v>0.59499999999999997</v>
      </c>
      <c r="J17" s="75">
        <v>0.1</v>
      </c>
      <c r="K17" s="71">
        <f t="shared" si="11"/>
        <v>0.53549999999999998</v>
      </c>
      <c r="L17" s="71">
        <v>5.1999999999999998E-2</v>
      </c>
      <c r="M17" s="71">
        <v>107.4</v>
      </c>
      <c r="N17" s="76">
        <f t="shared" si="8"/>
        <v>3.4666666666666665E-2</v>
      </c>
      <c r="O17" s="77">
        <f t="shared" si="9"/>
        <v>71.600000000000023</v>
      </c>
      <c r="P17" s="78">
        <v>158.41499999999996</v>
      </c>
      <c r="Q17" s="78">
        <v>515.125</v>
      </c>
      <c r="R17" s="78">
        <f t="shared" si="7"/>
        <v>673.54</v>
      </c>
      <c r="S17" s="79">
        <v>70</v>
      </c>
      <c r="T17" s="80">
        <v>600</v>
      </c>
      <c r="U17" s="81">
        <f t="shared" si="2"/>
        <v>20.8</v>
      </c>
      <c r="V17" s="80">
        <f t="shared" si="3"/>
        <v>42960.000000000015</v>
      </c>
    </row>
    <row r="18" spans="1:22" x14ac:dyDescent="0.25">
      <c r="A18" t="str">
        <f t="shared" si="4"/>
        <v>Screw/Scroll 300-400 Tons Tier 2</v>
      </c>
      <c r="B18" s="119"/>
      <c r="C18" s="119" t="s">
        <v>187</v>
      </c>
      <c r="D18" s="70">
        <v>2</v>
      </c>
      <c r="E18" s="71">
        <v>0.39</v>
      </c>
      <c r="F18" s="72">
        <v>0.15</v>
      </c>
      <c r="G18" s="73">
        <v>0.15</v>
      </c>
      <c r="H18" s="71">
        <f t="shared" si="10"/>
        <v>0.33150000000000002</v>
      </c>
      <c r="I18" s="74">
        <v>0.59499999999999997</v>
      </c>
      <c r="J18" s="75">
        <v>0.15</v>
      </c>
      <c r="K18" s="71">
        <f t="shared" si="11"/>
        <v>0.50574999999999992</v>
      </c>
      <c r="L18" s="71">
        <v>5.1999999999999998E-2</v>
      </c>
      <c r="M18" s="71">
        <v>107.4</v>
      </c>
      <c r="N18" s="76">
        <f t="shared" si="8"/>
        <v>5.1999999999999998E-2</v>
      </c>
      <c r="O18" s="77">
        <f t="shared" si="9"/>
        <v>107.4</v>
      </c>
      <c r="P18" s="78">
        <v>226.43499999999995</v>
      </c>
      <c r="Q18" s="78">
        <v>515.125</v>
      </c>
      <c r="R18" s="78">
        <f t="shared" si="7"/>
        <v>741.56</v>
      </c>
      <c r="S18" s="79">
        <v>140</v>
      </c>
      <c r="T18" s="80">
        <v>300</v>
      </c>
      <c r="U18" s="81">
        <f t="shared" si="2"/>
        <v>15.6</v>
      </c>
      <c r="V18" s="80">
        <f t="shared" si="3"/>
        <v>32220</v>
      </c>
    </row>
    <row r="19" spans="1:22" x14ac:dyDescent="0.25">
      <c r="A19" t="str">
        <f t="shared" si="4"/>
        <v>Screw/Scroll 400-600 Tons Tier 1</v>
      </c>
      <c r="B19" s="119"/>
      <c r="C19" s="119" t="s">
        <v>188</v>
      </c>
      <c r="D19" s="70">
        <v>1</v>
      </c>
      <c r="E19" s="71">
        <v>0.38</v>
      </c>
      <c r="F19" s="72">
        <v>0.1</v>
      </c>
      <c r="G19" s="73">
        <v>0.1</v>
      </c>
      <c r="H19" s="71">
        <f t="shared" si="10"/>
        <v>0.34200000000000003</v>
      </c>
      <c r="I19" s="74">
        <v>0.58499999999999996</v>
      </c>
      <c r="J19" s="75">
        <v>0.1</v>
      </c>
      <c r="K19" s="71">
        <f t="shared" si="11"/>
        <v>0.52649999999999997</v>
      </c>
      <c r="L19" s="71">
        <v>5.0999999999999997E-2</v>
      </c>
      <c r="M19" s="71">
        <v>105.6</v>
      </c>
      <c r="N19" s="76">
        <f t="shared" si="8"/>
        <v>3.4000000000000002E-2</v>
      </c>
      <c r="O19" s="77">
        <f t="shared" si="9"/>
        <v>70.400000000000006</v>
      </c>
      <c r="P19" s="78">
        <v>193.84000000000003</v>
      </c>
      <c r="Q19" s="78">
        <v>448.52499999999998</v>
      </c>
      <c r="R19" s="78">
        <f t="shared" si="7"/>
        <v>642.36500000000001</v>
      </c>
      <c r="S19" s="79">
        <v>40</v>
      </c>
      <c r="T19" s="80">
        <v>900</v>
      </c>
      <c r="U19" s="81">
        <f t="shared" si="2"/>
        <v>30.6</v>
      </c>
      <c r="V19" s="80">
        <f t="shared" si="3"/>
        <v>63360.000000000007</v>
      </c>
    </row>
    <row r="20" spans="1:22" x14ac:dyDescent="0.25">
      <c r="A20" t="str">
        <f t="shared" si="4"/>
        <v>Screw/Scroll 400-600 Tons Tier 2</v>
      </c>
      <c r="B20" s="119"/>
      <c r="C20" s="119" t="s">
        <v>188</v>
      </c>
      <c r="D20" s="70">
        <v>2</v>
      </c>
      <c r="E20" s="71">
        <v>0.38</v>
      </c>
      <c r="F20" s="72">
        <v>0.15</v>
      </c>
      <c r="G20" s="73">
        <v>0.15</v>
      </c>
      <c r="H20" s="71">
        <f t="shared" si="10"/>
        <v>0.32300000000000001</v>
      </c>
      <c r="I20" s="74">
        <v>0.58499999999999996</v>
      </c>
      <c r="J20" s="75">
        <v>0.15</v>
      </c>
      <c r="K20" s="71">
        <f t="shared" si="11"/>
        <v>0.49724999999999997</v>
      </c>
      <c r="L20" s="71">
        <v>5.0999999999999997E-2</v>
      </c>
      <c r="M20" s="71">
        <v>105.6</v>
      </c>
      <c r="N20" s="76">
        <f t="shared" si="8"/>
        <v>5.0999999999999997E-2</v>
      </c>
      <c r="O20" s="77">
        <f t="shared" si="9"/>
        <v>105.6</v>
      </c>
      <c r="P20" s="78">
        <v>249.82500000000005</v>
      </c>
      <c r="Q20" s="78">
        <v>448.52499999999998</v>
      </c>
      <c r="R20" s="78">
        <f t="shared" si="7"/>
        <v>698.35</v>
      </c>
      <c r="S20" s="79">
        <v>90</v>
      </c>
      <c r="T20" s="80">
        <v>0</v>
      </c>
      <c r="U20" s="81">
        <f t="shared" si="2"/>
        <v>0</v>
      </c>
      <c r="V20" s="80">
        <f t="shared" si="3"/>
        <v>0</v>
      </c>
    </row>
    <row r="21" spans="1:22" x14ac:dyDescent="0.25">
      <c r="A21" t="str">
        <f t="shared" si="4"/>
        <v>Screw/Scroll &gt;600 Tons Tier 1</v>
      </c>
      <c r="B21" s="119"/>
      <c r="C21" s="119" t="s">
        <v>183</v>
      </c>
      <c r="D21" s="70">
        <v>1</v>
      </c>
      <c r="E21" s="71">
        <v>0.38</v>
      </c>
      <c r="F21" s="72">
        <v>0.1</v>
      </c>
      <c r="G21" s="73">
        <v>0.1</v>
      </c>
      <c r="H21" s="71">
        <f t="shared" si="10"/>
        <v>0.34200000000000003</v>
      </c>
      <c r="I21" s="74">
        <v>0.58499999999999996</v>
      </c>
      <c r="J21" s="75">
        <v>0.1</v>
      </c>
      <c r="K21" s="71">
        <f t="shared" si="11"/>
        <v>0.52649999999999997</v>
      </c>
      <c r="L21" s="71">
        <v>5.0999999999999997E-2</v>
      </c>
      <c r="M21" s="71">
        <v>105.6</v>
      </c>
      <c r="N21" s="76">
        <f t="shared" si="8"/>
        <v>3.4000000000000002E-2</v>
      </c>
      <c r="O21" s="77">
        <f t="shared" si="9"/>
        <v>70.400000000000006</v>
      </c>
      <c r="P21" s="78">
        <v>65.699999999999989</v>
      </c>
      <c r="Q21" s="78">
        <v>392.565</v>
      </c>
      <c r="R21" s="78">
        <f t="shared" si="7"/>
        <v>458.26499999999999</v>
      </c>
      <c r="S21" s="79">
        <v>40</v>
      </c>
      <c r="T21" s="80">
        <v>2900</v>
      </c>
      <c r="U21" s="81">
        <f t="shared" si="2"/>
        <v>98.600000000000009</v>
      </c>
      <c r="V21" s="80">
        <f t="shared" si="3"/>
        <v>204160.00000000003</v>
      </c>
    </row>
    <row r="22" spans="1:22" x14ac:dyDescent="0.25">
      <c r="A22" t="str">
        <f t="shared" si="4"/>
        <v>Screw/Scroll &gt;600 Tons Tier 2</v>
      </c>
      <c r="B22" s="119"/>
      <c r="C22" s="119" t="s">
        <v>183</v>
      </c>
      <c r="D22" s="70">
        <v>2</v>
      </c>
      <c r="E22" s="71">
        <v>0.38</v>
      </c>
      <c r="F22" s="72">
        <v>0.15</v>
      </c>
      <c r="G22" s="73">
        <v>0.15</v>
      </c>
      <c r="H22" s="71">
        <f t="shared" si="10"/>
        <v>0.32300000000000001</v>
      </c>
      <c r="I22" s="74">
        <v>0.58499999999999996</v>
      </c>
      <c r="J22" s="75">
        <v>0.15</v>
      </c>
      <c r="K22" s="71">
        <f t="shared" si="11"/>
        <v>0.49724999999999997</v>
      </c>
      <c r="L22" s="71">
        <v>5.0999999999999997E-2</v>
      </c>
      <c r="M22" s="71">
        <v>105.6</v>
      </c>
      <c r="N22" s="76">
        <f>L22*J22/0.15</f>
        <v>5.0999999999999997E-2</v>
      </c>
      <c r="O22" s="77">
        <f>M22*G22/0.15</f>
        <v>105.6</v>
      </c>
      <c r="P22" s="78">
        <v>98.550000000000011</v>
      </c>
      <c r="Q22" s="78">
        <v>392.565</v>
      </c>
      <c r="R22" s="78">
        <f t="shared" si="7"/>
        <v>491.11500000000001</v>
      </c>
      <c r="S22" s="79">
        <v>90</v>
      </c>
      <c r="T22" s="80">
        <v>600</v>
      </c>
      <c r="U22" s="81">
        <f t="shared" si="2"/>
        <v>30.599999999999998</v>
      </c>
      <c r="V22" s="80">
        <f t="shared" si="3"/>
        <v>63360</v>
      </c>
    </row>
    <row r="23" spans="1:22" x14ac:dyDescent="0.25">
      <c r="E23" s="82"/>
      <c r="F23" s="82"/>
      <c r="R23" s="83"/>
      <c r="S23" s="84" t="s">
        <v>189</v>
      </c>
      <c r="T23" s="85">
        <f>SUM(T3:T22)</f>
        <v>6525</v>
      </c>
      <c r="U23" s="86">
        <f>SUM(U3:U22)</f>
        <v>249.24166666666665</v>
      </c>
      <c r="V23" s="85">
        <f>SUM(V3:V22)</f>
        <v>511036.66666666674</v>
      </c>
    </row>
    <row r="24" spans="1:22" x14ac:dyDescent="0.25">
      <c r="B24" s="120"/>
      <c r="E24" s="82"/>
      <c r="F24" s="82"/>
      <c r="L24" t="s">
        <v>190</v>
      </c>
      <c r="R24" s="83"/>
      <c r="S24" s="70"/>
      <c r="T24" s="80"/>
      <c r="U24" s="87" t="s">
        <v>191</v>
      </c>
      <c r="V24" s="88">
        <v>1.2</v>
      </c>
    </row>
    <row r="25" spans="1:22" ht="14.45" customHeight="1" x14ac:dyDescent="0.25">
      <c r="B25" s="120"/>
      <c r="E25" s="82"/>
      <c r="F25" s="82"/>
      <c r="R25" s="83"/>
      <c r="T25" s="89"/>
    </row>
    <row r="26" spans="1:22" x14ac:dyDescent="0.25">
      <c r="E26" s="82"/>
      <c r="F26" s="82"/>
      <c r="R26" s="83"/>
      <c r="S26" s="121" t="s">
        <v>192</v>
      </c>
      <c r="T26" s="121"/>
      <c r="U26" s="121"/>
      <c r="V26" s="121"/>
    </row>
    <row r="27" spans="1:22" x14ac:dyDescent="0.25">
      <c r="E27" s="82"/>
      <c r="F27" s="82"/>
      <c r="T27" s="89"/>
    </row>
  </sheetData>
  <mergeCells count="14">
    <mergeCell ref="B24:B25"/>
    <mergeCell ref="S26:V26"/>
    <mergeCell ref="B13:B22"/>
    <mergeCell ref="C13:C14"/>
    <mergeCell ref="C15:C16"/>
    <mergeCell ref="C17:C18"/>
    <mergeCell ref="C19:C20"/>
    <mergeCell ref="C21:C22"/>
    <mergeCell ref="B3:B12"/>
    <mergeCell ref="C3:C4"/>
    <mergeCell ref="C5:C6"/>
    <mergeCell ref="C7:C8"/>
    <mergeCell ref="C9:C10"/>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073004-935E-4FC3-8005-EA8FC99F4BE8}">
  <dimension ref="A1:X27"/>
  <sheetViews>
    <sheetView workbookViewId="0"/>
  </sheetViews>
  <sheetFormatPr defaultRowHeight="15" x14ac:dyDescent="0.25"/>
  <cols>
    <col min="2" max="2" width="15.140625" customWidth="1"/>
    <col min="3" max="3" width="12.42578125" bestFit="1" customWidth="1"/>
    <col min="5" max="5" width="10.85546875" customWidth="1"/>
    <col min="6" max="6" width="13.7109375" customWidth="1"/>
    <col min="13" max="13" width="11" customWidth="1"/>
    <col min="19" max="19" width="11.42578125" customWidth="1"/>
    <col min="20" max="20" width="10.28515625" bestFit="1" customWidth="1"/>
  </cols>
  <sheetData>
    <row r="1" spans="1:24" s="62" customFormat="1" x14ac:dyDescent="0.25">
      <c r="E1" s="63"/>
      <c r="K1" s="122" t="s">
        <v>193</v>
      </c>
      <c r="L1" s="122"/>
      <c r="M1" s="122"/>
      <c r="N1" s="122"/>
      <c r="O1" s="122"/>
      <c r="P1" s="122"/>
      <c r="Q1" s="122"/>
      <c r="R1" s="64"/>
      <c r="S1" s="64"/>
      <c r="T1" s="64"/>
      <c r="U1" s="64"/>
      <c r="V1" s="64"/>
      <c r="W1" s="64"/>
      <c r="X1" s="64"/>
    </row>
    <row r="2" spans="1:24" s="65" customFormat="1" ht="60" x14ac:dyDescent="0.25">
      <c r="B2" s="65" t="s">
        <v>162</v>
      </c>
      <c r="C2" s="65" t="s">
        <v>163</v>
      </c>
      <c r="D2" s="65" t="s">
        <v>10</v>
      </c>
      <c r="E2" s="93" t="s">
        <v>164</v>
      </c>
      <c r="F2" s="65" t="s">
        <v>166</v>
      </c>
      <c r="G2" s="94" t="s">
        <v>167</v>
      </c>
      <c r="H2" s="65" t="s">
        <v>168</v>
      </c>
      <c r="I2" s="65" t="s">
        <v>169</v>
      </c>
      <c r="J2" s="94" t="s">
        <v>167</v>
      </c>
      <c r="K2" s="94" t="s">
        <v>170</v>
      </c>
      <c r="L2" s="94" t="s">
        <v>171</v>
      </c>
      <c r="M2" s="65" t="s">
        <v>172</v>
      </c>
      <c r="N2" s="65" t="s">
        <v>173</v>
      </c>
      <c r="O2" s="65" t="s">
        <v>175</v>
      </c>
      <c r="P2" s="65" t="s">
        <v>176</v>
      </c>
      <c r="Q2" s="65" t="s">
        <v>177</v>
      </c>
      <c r="R2" s="65" t="s">
        <v>14</v>
      </c>
      <c r="S2" s="65" t="s">
        <v>39</v>
      </c>
      <c r="T2" s="65" t="s">
        <v>13</v>
      </c>
      <c r="U2" s="66" t="s">
        <v>174</v>
      </c>
    </row>
    <row r="3" spans="1:24" x14ac:dyDescent="0.25">
      <c r="A3" t="str">
        <f>"Screw/Scroll "&amp;C3&amp;" Tier "&amp;D3</f>
        <v>Screw/Scroll &lt;75 Tons Tier 1</v>
      </c>
      <c r="B3" s="123" t="s">
        <v>178</v>
      </c>
      <c r="C3" s="124" t="s">
        <v>179</v>
      </c>
      <c r="D3">
        <v>1</v>
      </c>
      <c r="E3" s="82">
        <v>0.6</v>
      </c>
      <c r="F3" s="95">
        <v>0.1</v>
      </c>
      <c r="G3" s="82">
        <f>E3*(1-F3)</f>
        <v>0.54</v>
      </c>
      <c r="H3" s="96">
        <v>0.78</v>
      </c>
      <c r="I3" s="97">
        <v>0.1</v>
      </c>
      <c r="J3" s="82">
        <f t="shared" ref="J3:J12" si="0">H3*(1-I3)</f>
        <v>0.70200000000000007</v>
      </c>
      <c r="K3" s="82">
        <v>2.9000000000000001E-2</v>
      </c>
      <c r="L3" s="82">
        <v>63.7</v>
      </c>
      <c r="M3" s="98">
        <f t="shared" ref="M3:M22" si="1">K3*I3/0.15</f>
        <v>1.9333333333333334E-2</v>
      </c>
      <c r="N3" s="99">
        <f t="shared" ref="N3:N22" si="2">L3*F3/0.15</f>
        <v>42.466666666666676</v>
      </c>
      <c r="O3" s="100">
        <v>0</v>
      </c>
      <c r="P3" s="101">
        <f>M3*O3</f>
        <v>0</v>
      </c>
      <c r="Q3" s="5">
        <f>N3*O3</f>
        <v>0</v>
      </c>
      <c r="R3" s="102">
        <v>105.65661118444353</v>
      </c>
      <c r="S3" s="102">
        <v>416.53842439071497</v>
      </c>
      <c r="T3" s="102">
        <f>S3+R3</f>
        <v>522.1950355751585</v>
      </c>
      <c r="U3" s="79">
        <v>120</v>
      </c>
    </row>
    <row r="4" spans="1:24" x14ac:dyDescent="0.25">
      <c r="A4" t="str">
        <f t="shared" ref="A4:A22" si="3">"Screw/Scroll "&amp;C4&amp;" Tier "&amp;D4</f>
        <v>Screw/Scroll &lt;75 Tons Tier 2</v>
      </c>
      <c r="B4" s="123"/>
      <c r="C4" s="124" t="s">
        <v>179</v>
      </c>
      <c r="D4">
        <v>2</v>
      </c>
      <c r="E4" s="82">
        <v>0.6</v>
      </c>
      <c r="F4" s="95">
        <v>0.15</v>
      </c>
      <c r="G4" s="82">
        <f t="shared" ref="G4:G12" si="4">E4*(1-F4)</f>
        <v>0.51</v>
      </c>
      <c r="H4" s="96">
        <v>0.78</v>
      </c>
      <c r="I4" s="97">
        <v>0.15</v>
      </c>
      <c r="J4" s="82">
        <f t="shared" si="0"/>
        <v>0.66300000000000003</v>
      </c>
      <c r="K4" s="82">
        <v>2.9000000000000001E-2</v>
      </c>
      <c r="L4" s="82">
        <v>63.7</v>
      </c>
      <c r="M4" s="98">
        <f t="shared" si="1"/>
        <v>2.8999999999999998E-2</v>
      </c>
      <c r="N4" s="99">
        <f t="shared" si="2"/>
        <v>63.7</v>
      </c>
      <c r="O4" s="100">
        <v>0</v>
      </c>
      <c r="P4" s="101">
        <f t="shared" ref="P4:P22" si="5">M4*O4</f>
        <v>0</v>
      </c>
      <c r="Q4" s="5">
        <f t="shared" ref="Q4:Q22" si="6">N4*O4</f>
        <v>0</v>
      </c>
      <c r="R4" s="102">
        <v>193.46157560928503</v>
      </c>
      <c r="S4" s="102">
        <v>416.53842439071497</v>
      </c>
      <c r="T4" s="102">
        <f t="shared" ref="T4:T22" si="7">S4+R4</f>
        <v>610</v>
      </c>
      <c r="U4" s="79">
        <v>200</v>
      </c>
    </row>
    <row r="5" spans="1:24" x14ac:dyDescent="0.25">
      <c r="A5" t="str">
        <f t="shared" si="3"/>
        <v>Screw/Scroll 75-150 Tons Tier 1</v>
      </c>
      <c r="B5" s="123"/>
      <c r="C5" s="124" t="s">
        <v>180</v>
      </c>
      <c r="D5">
        <v>1</v>
      </c>
      <c r="E5" s="82">
        <v>0.56000000000000005</v>
      </c>
      <c r="F5" s="95">
        <v>0.1</v>
      </c>
      <c r="G5" s="82">
        <f t="shared" si="4"/>
        <v>0.50400000000000011</v>
      </c>
      <c r="H5" s="96">
        <v>0.75</v>
      </c>
      <c r="I5" s="97">
        <v>0.1</v>
      </c>
      <c r="J5" s="82">
        <f t="shared" si="0"/>
        <v>0.67500000000000004</v>
      </c>
      <c r="K5" s="82">
        <v>2.7E-2</v>
      </c>
      <c r="L5" s="82">
        <v>61.1</v>
      </c>
      <c r="M5" s="98">
        <f t="shared" si="1"/>
        <v>1.8000000000000002E-2</v>
      </c>
      <c r="N5" s="99">
        <f t="shared" si="2"/>
        <v>40.733333333333334</v>
      </c>
      <c r="O5" s="100">
        <v>180</v>
      </c>
      <c r="P5" s="101">
        <f t="shared" si="5"/>
        <v>3.24</v>
      </c>
      <c r="Q5" s="5">
        <f t="shared" si="6"/>
        <v>7332</v>
      </c>
      <c r="R5" s="102">
        <v>21.170000000000073</v>
      </c>
      <c r="S5" s="102">
        <v>1086</v>
      </c>
      <c r="T5" s="102">
        <f t="shared" si="7"/>
        <v>1107.17</v>
      </c>
      <c r="U5" s="79">
        <v>120</v>
      </c>
    </row>
    <row r="6" spans="1:24" x14ac:dyDescent="0.25">
      <c r="A6" t="str">
        <f t="shared" si="3"/>
        <v>Screw/Scroll 75-150 Tons Tier 2</v>
      </c>
      <c r="B6" s="123"/>
      <c r="C6" s="124" t="s">
        <v>180</v>
      </c>
      <c r="D6">
        <v>2</v>
      </c>
      <c r="E6" s="82">
        <v>0.56000000000000005</v>
      </c>
      <c r="F6" s="95">
        <v>0.15</v>
      </c>
      <c r="G6" s="82">
        <f t="shared" si="4"/>
        <v>0.47600000000000003</v>
      </c>
      <c r="H6" s="96">
        <v>0.75</v>
      </c>
      <c r="I6" s="97">
        <v>0.15</v>
      </c>
      <c r="J6" s="82">
        <f t="shared" si="0"/>
        <v>0.63749999999999996</v>
      </c>
      <c r="K6" s="82">
        <v>2.7E-2</v>
      </c>
      <c r="L6" s="82">
        <v>61.1</v>
      </c>
      <c r="M6" s="98">
        <f t="shared" si="1"/>
        <v>2.7E-2</v>
      </c>
      <c r="N6" s="99">
        <f t="shared" si="2"/>
        <v>61.099999999999994</v>
      </c>
      <c r="O6" s="100">
        <v>90</v>
      </c>
      <c r="P6" s="101">
        <f t="shared" si="5"/>
        <v>2.4300000000000002</v>
      </c>
      <c r="Q6" s="5">
        <f t="shared" si="6"/>
        <v>5498.9999999999991</v>
      </c>
      <c r="R6" s="102">
        <v>38.900000000000091</v>
      </c>
      <c r="S6" s="102">
        <v>1086</v>
      </c>
      <c r="T6" s="102">
        <f t="shared" si="7"/>
        <v>1124.9000000000001</v>
      </c>
      <c r="U6" s="79">
        <v>200</v>
      </c>
    </row>
    <row r="7" spans="1:24" x14ac:dyDescent="0.25">
      <c r="A7" t="str">
        <f t="shared" si="3"/>
        <v>Screw/Scroll 150-300 Tons Tier 1</v>
      </c>
      <c r="B7" s="123"/>
      <c r="C7" s="124" t="s">
        <v>181</v>
      </c>
      <c r="D7">
        <v>1</v>
      </c>
      <c r="E7" s="82">
        <v>0.54</v>
      </c>
      <c r="F7" s="95">
        <v>0.1</v>
      </c>
      <c r="G7" s="82">
        <f t="shared" si="4"/>
        <v>0.48600000000000004</v>
      </c>
      <c r="H7" s="96">
        <v>0.68</v>
      </c>
      <c r="I7" s="97">
        <v>0.1</v>
      </c>
      <c r="J7" s="82">
        <f t="shared" si="0"/>
        <v>0.6120000000000001</v>
      </c>
      <c r="K7" s="82">
        <v>2.5000000000000001E-2</v>
      </c>
      <c r="L7" s="82">
        <v>56</v>
      </c>
      <c r="M7" s="98">
        <f t="shared" si="1"/>
        <v>1.666666666666667E-2</v>
      </c>
      <c r="N7" s="99">
        <f t="shared" si="2"/>
        <v>37.333333333333336</v>
      </c>
      <c r="O7" s="100">
        <v>170</v>
      </c>
      <c r="P7" s="101">
        <f t="shared" si="5"/>
        <v>2.8333333333333339</v>
      </c>
      <c r="Q7" s="5">
        <f t="shared" si="6"/>
        <v>6346.666666666667</v>
      </c>
      <c r="R7" s="102">
        <v>36.705000000000041</v>
      </c>
      <c r="S7" s="102">
        <v>519.14</v>
      </c>
      <c r="T7" s="102">
        <f t="shared" si="7"/>
        <v>555.84500000000003</v>
      </c>
      <c r="U7" s="79">
        <v>70</v>
      </c>
    </row>
    <row r="8" spans="1:24" x14ac:dyDescent="0.25">
      <c r="A8" t="str">
        <f t="shared" si="3"/>
        <v>Screw/Scroll 150-300 Tons Tier 2</v>
      </c>
      <c r="B8" s="123"/>
      <c r="C8" s="124" t="s">
        <v>181</v>
      </c>
      <c r="D8">
        <v>2</v>
      </c>
      <c r="E8" s="82">
        <v>0.54</v>
      </c>
      <c r="F8" s="95">
        <v>0.15</v>
      </c>
      <c r="G8" s="82">
        <f t="shared" si="4"/>
        <v>0.45900000000000002</v>
      </c>
      <c r="H8" s="96">
        <v>0.68</v>
      </c>
      <c r="I8" s="97">
        <v>0.15</v>
      </c>
      <c r="J8" s="82">
        <f t="shared" si="0"/>
        <v>0.57800000000000007</v>
      </c>
      <c r="K8" s="82">
        <v>2.5000000000000001E-2</v>
      </c>
      <c r="L8" s="82">
        <v>56</v>
      </c>
      <c r="M8" s="98">
        <f t="shared" si="1"/>
        <v>2.5000000000000001E-2</v>
      </c>
      <c r="N8" s="99">
        <f t="shared" si="2"/>
        <v>56.000000000000007</v>
      </c>
      <c r="O8" s="100">
        <v>150</v>
      </c>
      <c r="P8" s="101">
        <f t="shared" si="5"/>
        <v>3.75</v>
      </c>
      <c r="Q8" s="5">
        <f t="shared" si="6"/>
        <v>8400.0000000000018</v>
      </c>
      <c r="R8" s="102">
        <v>166.71000000000004</v>
      </c>
      <c r="S8" s="102">
        <v>519.14</v>
      </c>
      <c r="T8" s="102">
        <f t="shared" si="7"/>
        <v>685.85</v>
      </c>
      <c r="U8" s="79">
        <v>140</v>
      </c>
    </row>
    <row r="9" spans="1:24" x14ac:dyDescent="0.25">
      <c r="A9" t="str">
        <f t="shared" si="3"/>
        <v>Screw/Scroll 300 -600 Tons Tier 1</v>
      </c>
      <c r="B9" s="123"/>
      <c r="C9" s="124" t="s">
        <v>182</v>
      </c>
      <c r="D9">
        <v>1</v>
      </c>
      <c r="E9" s="82">
        <v>0.52</v>
      </c>
      <c r="F9" s="95">
        <v>0.1</v>
      </c>
      <c r="G9" s="82">
        <f t="shared" si="4"/>
        <v>0.46800000000000003</v>
      </c>
      <c r="H9" s="96">
        <v>0.625</v>
      </c>
      <c r="I9" s="97">
        <v>0.1</v>
      </c>
      <c r="J9" s="82">
        <f t="shared" si="0"/>
        <v>0.5625</v>
      </c>
      <c r="K9" s="82">
        <v>2.3E-2</v>
      </c>
      <c r="L9" s="82">
        <v>51.8</v>
      </c>
      <c r="M9" s="98">
        <f t="shared" si="1"/>
        <v>1.5333333333333334E-2</v>
      </c>
      <c r="N9" s="99">
        <f t="shared" si="2"/>
        <v>34.533333333333331</v>
      </c>
      <c r="O9" s="100">
        <v>450</v>
      </c>
      <c r="P9" s="101">
        <f t="shared" si="5"/>
        <v>6.9</v>
      </c>
      <c r="Q9" s="5">
        <f t="shared" si="6"/>
        <v>15540</v>
      </c>
      <c r="R9" s="102">
        <v>179.70366698254765</v>
      </c>
      <c r="S9" s="102">
        <v>449.41</v>
      </c>
      <c r="T9" s="102">
        <f t="shared" si="7"/>
        <v>629.11366698254767</v>
      </c>
      <c r="U9" s="79">
        <v>70</v>
      </c>
    </row>
    <row r="10" spans="1:24" x14ac:dyDescent="0.25">
      <c r="A10" t="str">
        <f t="shared" si="3"/>
        <v>Screw/Scroll 300 -600 Tons Tier 2</v>
      </c>
      <c r="B10" s="123"/>
      <c r="C10" s="124" t="s">
        <v>182</v>
      </c>
      <c r="D10">
        <v>2</v>
      </c>
      <c r="E10" s="82">
        <v>0.52</v>
      </c>
      <c r="F10" s="95">
        <v>0.15</v>
      </c>
      <c r="G10" s="82">
        <f t="shared" si="4"/>
        <v>0.442</v>
      </c>
      <c r="H10" s="96">
        <v>0.625</v>
      </c>
      <c r="I10" s="97">
        <v>0.15</v>
      </c>
      <c r="J10" s="82">
        <f t="shared" si="0"/>
        <v>0.53125</v>
      </c>
      <c r="K10" s="82">
        <v>2.3E-2</v>
      </c>
      <c r="L10" s="82">
        <v>51.8</v>
      </c>
      <c r="M10" s="98">
        <f t="shared" si="1"/>
        <v>2.3E-2</v>
      </c>
      <c r="N10" s="99">
        <f t="shared" si="2"/>
        <v>51.8</v>
      </c>
      <c r="O10" s="100">
        <v>0</v>
      </c>
      <c r="P10" s="101">
        <f t="shared" si="5"/>
        <v>0</v>
      </c>
      <c r="Q10" s="5">
        <f t="shared" si="6"/>
        <v>0</v>
      </c>
      <c r="R10" s="102">
        <v>321.94762812919538</v>
      </c>
      <c r="S10" s="102">
        <v>449.41</v>
      </c>
      <c r="T10" s="102">
        <f t="shared" si="7"/>
        <v>771.3576281291954</v>
      </c>
      <c r="U10" s="79">
        <v>140</v>
      </c>
    </row>
    <row r="11" spans="1:24" x14ac:dyDescent="0.25">
      <c r="A11" t="str">
        <f t="shared" si="3"/>
        <v>Screw/Scroll &gt;600 Tons Tier 1</v>
      </c>
      <c r="B11" s="123"/>
      <c r="C11" s="124" t="s">
        <v>183</v>
      </c>
      <c r="D11">
        <v>1</v>
      </c>
      <c r="E11" s="82">
        <v>0.5</v>
      </c>
      <c r="F11" s="95">
        <v>0.1</v>
      </c>
      <c r="G11" s="82">
        <f t="shared" si="4"/>
        <v>0.45</v>
      </c>
      <c r="H11" s="96">
        <v>0.58499999999999996</v>
      </c>
      <c r="I11" s="97">
        <v>0.1</v>
      </c>
      <c r="J11" s="82">
        <f t="shared" si="0"/>
        <v>0.52649999999999997</v>
      </c>
      <c r="K11" s="82">
        <v>2.1000000000000001E-2</v>
      </c>
      <c r="L11" s="82">
        <v>47.5</v>
      </c>
      <c r="M11" s="98">
        <f t="shared" si="1"/>
        <v>1.4000000000000002E-2</v>
      </c>
      <c r="N11" s="99">
        <f t="shared" si="2"/>
        <v>31.666666666666668</v>
      </c>
      <c r="O11" s="100">
        <v>0</v>
      </c>
      <c r="P11" s="101">
        <f t="shared" si="5"/>
        <v>0</v>
      </c>
      <c r="Q11" s="5">
        <f t="shared" si="6"/>
        <v>0</v>
      </c>
      <c r="R11" s="102">
        <v>161.60000000000002</v>
      </c>
      <c r="S11" s="102">
        <v>636.29999999999995</v>
      </c>
      <c r="T11" s="102">
        <f t="shared" si="7"/>
        <v>797.9</v>
      </c>
      <c r="U11" s="79">
        <v>70</v>
      </c>
    </row>
    <row r="12" spans="1:24" x14ac:dyDescent="0.25">
      <c r="A12" t="str">
        <f t="shared" si="3"/>
        <v>Screw/Scroll &gt;600 Tons Tier 2</v>
      </c>
      <c r="B12" s="123"/>
      <c r="C12" s="124" t="s">
        <v>183</v>
      </c>
      <c r="D12">
        <v>2</v>
      </c>
      <c r="E12" s="82">
        <v>0.5</v>
      </c>
      <c r="F12" s="95">
        <v>0.15</v>
      </c>
      <c r="G12" s="82">
        <f t="shared" si="4"/>
        <v>0.42499999999999999</v>
      </c>
      <c r="H12" s="96">
        <v>0.58499999999999996</v>
      </c>
      <c r="I12" s="97">
        <v>0.15</v>
      </c>
      <c r="J12" s="82">
        <f t="shared" si="0"/>
        <v>0.49724999999999997</v>
      </c>
      <c r="K12" s="82">
        <v>2.1000000000000001E-2</v>
      </c>
      <c r="L12" s="82">
        <v>47.5</v>
      </c>
      <c r="M12" s="98">
        <f t="shared" si="1"/>
        <v>2.1000000000000001E-2</v>
      </c>
      <c r="N12" s="99">
        <f t="shared" si="2"/>
        <v>47.5</v>
      </c>
      <c r="O12" s="100">
        <v>0</v>
      </c>
      <c r="P12" s="101">
        <f t="shared" si="5"/>
        <v>0</v>
      </c>
      <c r="Q12" s="5">
        <f t="shared" si="6"/>
        <v>0</v>
      </c>
      <c r="R12" s="102">
        <v>295.53000000000009</v>
      </c>
      <c r="S12" s="102">
        <v>636.29999999999995</v>
      </c>
      <c r="T12" s="102">
        <f t="shared" si="7"/>
        <v>931.83</v>
      </c>
      <c r="U12" s="79">
        <v>140</v>
      </c>
    </row>
    <row r="13" spans="1:24" x14ac:dyDescent="0.25">
      <c r="A13" t="str">
        <f t="shared" si="3"/>
        <v>Screw/Scroll &lt;150 Tons Tier 1</v>
      </c>
      <c r="B13" s="124" t="s">
        <v>184</v>
      </c>
      <c r="C13" s="124" t="s">
        <v>185</v>
      </c>
      <c r="D13">
        <v>1</v>
      </c>
      <c r="E13" s="82">
        <v>0.44</v>
      </c>
      <c r="F13" s="95">
        <v>0.1</v>
      </c>
      <c r="G13" s="82">
        <f>E13*(1-F13)</f>
        <v>0.39600000000000002</v>
      </c>
      <c r="H13" s="96">
        <v>0.69499999999999995</v>
      </c>
      <c r="I13" s="97">
        <v>0.1</v>
      </c>
      <c r="J13" s="82">
        <f>H13*(1-I13)</f>
        <v>0.62549999999999994</v>
      </c>
      <c r="K13" s="82">
        <v>3.6999999999999998E-2</v>
      </c>
      <c r="L13" s="82">
        <v>94.7</v>
      </c>
      <c r="M13" s="98">
        <f t="shared" si="1"/>
        <v>2.466666666666667E-2</v>
      </c>
      <c r="N13" s="99">
        <f t="shared" si="2"/>
        <v>63.13333333333334</v>
      </c>
      <c r="O13" s="100">
        <v>0</v>
      </c>
      <c r="P13" s="101">
        <f t="shared" si="5"/>
        <v>0</v>
      </c>
      <c r="Q13" s="5">
        <f t="shared" si="6"/>
        <v>0</v>
      </c>
      <c r="R13" s="102">
        <v>185</v>
      </c>
      <c r="S13" s="102">
        <v>660</v>
      </c>
      <c r="T13" s="102">
        <f t="shared" si="7"/>
        <v>845</v>
      </c>
      <c r="U13" s="79">
        <v>70</v>
      </c>
    </row>
    <row r="14" spans="1:24" x14ac:dyDescent="0.25">
      <c r="A14" t="str">
        <f t="shared" si="3"/>
        <v>Screw/Scroll &lt;150 Tons Tier 2</v>
      </c>
      <c r="B14" s="124"/>
      <c r="C14" s="124" t="s">
        <v>185</v>
      </c>
      <c r="D14">
        <v>2</v>
      </c>
      <c r="E14" s="82">
        <v>0.44</v>
      </c>
      <c r="F14" s="95">
        <v>0.15</v>
      </c>
      <c r="G14" s="82">
        <f t="shared" ref="G14:G22" si="8">E14*(1-F14)</f>
        <v>0.374</v>
      </c>
      <c r="H14" s="96">
        <v>0.69499999999999995</v>
      </c>
      <c r="I14" s="97">
        <v>0.15</v>
      </c>
      <c r="J14" s="82">
        <f t="shared" ref="J14:J22" si="9">H14*(1-I14)</f>
        <v>0.59075</v>
      </c>
      <c r="K14" s="82">
        <v>3.6999999999999998E-2</v>
      </c>
      <c r="L14" s="82">
        <v>94.7</v>
      </c>
      <c r="M14" s="98">
        <f t="shared" si="1"/>
        <v>3.6999999999999998E-2</v>
      </c>
      <c r="N14" s="99">
        <f t="shared" si="2"/>
        <v>94.7</v>
      </c>
      <c r="O14" s="100">
        <v>0</v>
      </c>
      <c r="P14" s="101">
        <f t="shared" si="5"/>
        <v>0</v>
      </c>
      <c r="Q14" s="5">
        <f t="shared" si="6"/>
        <v>0</v>
      </c>
      <c r="R14" s="102">
        <v>263</v>
      </c>
      <c r="S14" s="102">
        <v>660</v>
      </c>
      <c r="T14" s="102">
        <f t="shared" si="7"/>
        <v>923</v>
      </c>
      <c r="U14" s="79">
        <v>140</v>
      </c>
    </row>
    <row r="15" spans="1:24" x14ac:dyDescent="0.25">
      <c r="A15" t="str">
        <f t="shared" si="3"/>
        <v>Screw/Scroll 150-300 Tons Tier 1</v>
      </c>
      <c r="B15" s="124"/>
      <c r="C15" s="124" t="s">
        <v>181</v>
      </c>
      <c r="D15">
        <v>1</v>
      </c>
      <c r="E15" s="82">
        <v>0.4</v>
      </c>
      <c r="F15" s="95">
        <v>0.1</v>
      </c>
      <c r="G15" s="82">
        <f t="shared" si="8"/>
        <v>0.36000000000000004</v>
      </c>
      <c r="H15" s="96">
        <v>0.63500000000000001</v>
      </c>
      <c r="I15" s="97">
        <v>0.1</v>
      </c>
      <c r="J15" s="82">
        <f t="shared" si="9"/>
        <v>0.57150000000000001</v>
      </c>
      <c r="K15" s="82">
        <v>3.4000000000000002E-2</v>
      </c>
      <c r="L15" s="82">
        <v>86.5</v>
      </c>
      <c r="M15" s="98">
        <f t="shared" si="1"/>
        <v>2.2666666666666668E-2</v>
      </c>
      <c r="N15" s="99">
        <f t="shared" si="2"/>
        <v>57.666666666666671</v>
      </c>
      <c r="O15" s="100">
        <v>720</v>
      </c>
      <c r="P15" s="101">
        <f t="shared" si="5"/>
        <v>16.32</v>
      </c>
      <c r="Q15" s="5">
        <f t="shared" si="6"/>
        <v>41520</v>
      </c>
      <c r="R15" s="102">
        <v>72.125</v>
      </c>
      <c r="S15" s="102">
        <v>656.88499999999999</v>
      </c>
      <c r="T15" s="102">
        <f t="shared" si="7"/>
        <v>729.01</v>
      </c>
      <c r="U15" s="79">
        <v>70</v>
      </c>
    </row>
    <row r="16" spans="1:24" x14ac:dyDescent="0.25">
      <c r="A16" t="str">
        <f t="shared" si="3"/>
        <v>Screw/Scroll 150-300 Tons Tier 2</v>
      </c>
      <c r="B16" s="124"/>
      <c r="C16" s="124" t="s">
        <v>181</v>
      </c>
      <c r="D16">
        <v>2</v>
      </c>
      <c r="E16" s="82">
        <v>0.4</v>
      </c>
      <c r="F16" s="95">
        <v>0.15</v>
      </c>
      <c r="G16" s="82">
        <f t="shared" si="8"/>
        <v>0.34</v>
      </c>
      <c r="H16" s="96">
        <v>0.63500000000000001</v>
      </c>
      <c r="I16" s="97">
        <v>0.15</v>
      </c>
      <c r="J16" s="82">
        <f t="shared" si="9"/>
        <v>0.53974999999999995</v>
      </c>
      <c r="K16" s="82">
        <v>3.4000000000000002E-2</v>
      </c>
      <c r="L16" s="82">
        <v>86.5</v>
      </c>
      <c r="M16" s="98">
        <f t="shared" si="1"/>
        <v>3.4000000000000002E-2</v>
      </c>
      <c r="N16" s="99">
        <f t="shared" si="2"/>
        <v>86.5</v>
      </c>
      <c r="O16" s="100">
        <v>180</v>
      </c>
      <c r="P16" s="101">
        <f t="shared" si="5"/>
        <v>6.12</v>
      </c>
      <c r="Q16" s="5">
        <f t="shared" si="6"/>
        <v>15570</v>
      </c>
      <c r="R16" s="102">
        <v>274.95499999999993</v>
      </c>
      <c r="S16" s="102">
        <v>656.88499999999999</v>
      </c>
      <c r="T16" s="102">
        <f t="shared" si="7"/>
        <v>931.83999999999992</v>
      </c>
      <c r="U16" s="79">
        <v>140</v>
      </c>
    </row>
    <row r="17" spans="1:24" x14ac:dyDescent="0.25">
      <c r="A17" t="str">
        <f t="shared" si="3"/>
        <v>Screw/Scroll 300 -400 Tons Tier 1</v>
      </c>
      <c r="B17" s="124"/>
      <c r="C17" s="124" t="s">
        <v>186</v>
      </c>
      <c r="D17">
        <v>1</v>
      </c>
      <c r="E17" s="82">
        <v>0.39</v>
      </c>
      <c r="F17" s="95">
        <v>0.1</v>
      </c>
      <c r="G17" s="82">
        <f t="shared" si="8"/>
        <v>0.35100000000000003</v>
      </c>
      <c r="H17" s="96">
        <v>0.59499999999999997</v>
      </c>
      <c r="I17" s="97">
        <v>0.1</v>
      </c>
      <c r="J17" s="82">
        <f t="shared" si="9"/>
        <v>0.53549999999999998</v>
      </c>
      <c r="K17" s="82">
        <v>3.2000000000000001E-2</v>
      </c>
      <c r="L17" s="82">
        <v>81.099999999999994</v>
      </c>
      <c r="M17" s="98">
        <f t="shared" si="1"/>
        <v>2.1333333333333336E-2</v>
      </c>
      <c r="N17" s="99">
        <f t="shared" si="2"/>
        <v>54.066666666666663</v>
      </c>
      <c r="O17" s="100">
        <v>720</v>
      </c>
      <c r="P17" s="101">
        <f t="shared" si="5"/>
        <v>15.360000000000001</v>
      </c>
      <c r="Q17" s="5">
        <f t="shared" si="6"/>
        <v>38928</v>
      </c>
      <c r="R17" s="102">
        <v>158.41499999999996</v>
      </c>
      <c r="S17" s="102">
        <v>515.125</v>
      </c>
      <c r="T17" s="102">
        <f t="shared" si="7"/>
        <v>673.54</v>
      </c>
      <c r="U17" s="79">
        <v>70</v>
      </c>
    </row>
    <row r="18" spans="1:24" x14ac:dyDescent="0.25">
      <c r="A18" t="str">
        <f t="shared" si="3"/>
        <v>Screw/Scroll 300-400 Tons Tier 2</v>
      </c>
      <c r="B18" s="124"/>
      <c r="C18" s="124" t="s">
        <v>187</v>
      </c>
      <c r="D18">
        <v>2</v>
      </c>
      <c r="E18" s="82">
        <v>0.39</v>
      </c>
      <c r="F18" s="95">
        <v>0.15</v>
      </c>
      <c r="G18" s="82">
        <f t="shared" si="8"/>
        <v>0.33150000000000002</v>
      </c>
      <c r="H18" s="96">
        <v>0.59499999999999997</v>
      </c>
      <c r="I18" s="97">
        <v>0.15</v>
      </c>
      <c r="J18" s="82">
        <f t="shared" si="9"/>
        <v>0.50574999999999992</v>
      </c>
      <c r="K18" s="82">
        <v>3.2000000000000001E-2</v>
      </c>
      <c r="L18" s="82">
        <v>81.099999999999994</v>
      </c>
      <c r="M18" s="98">
        <f t="shared" si="1"/>
        <v>3.2000000000000001E-2</v>
      </c>
      <c r="N18" s="99">
        <f t="shared" si="2"/>
        <v>81.099999999999994</v>
      </c>
      <c r="O18" s="100">
        <v>360</v>
      </c>
      <c r="P18" s="101">
        <f t="shared" si="5"/>
        <v>11.52</v>
      </c>
      <c r="Q18" s="5">
        <f t="shared" si="6"/>
        <v>29195.999999999996</v>
      </c>
      <c r="R18" s="102">
        <v>226.43499999999995</v>
      </c>
      <c r="S18" s="102">
        <v>515.125</v>
      </c>
      <c r="T18" s="102">
        <f t="shared" si="7"/>
        <v>741.56</v>
      </c>
      <c r="U18" s="79">
        <v>140</v>
      </c>
    </row>
    <row r="19" spans="1:24" x14ac:dyDescent="0.25">
      <c r="A19" t="str">
        <f t="shared" si="3"/>
        <v>Screw/Scroll 400-600 Tons Tier 1</v>
      </c>
      <c r="B19" s="124"/>
      <c r="C19" s="124" t="s">
        <v>188</v>
      </c>
      <c r="D19">
        <v>1</v>
      </c>
      <c r="E19" s="82">
        <v>0.38</v>
      </c>
      <c r="F19" s="95">
        <v>0.1</v>
      </c>
      <c r="G19" s="82">
        <f t="shared" si="8"/>
        <v>0.34200000000000003</v>
      </c>
      <c r="H19" s="96">
        <v>0.58499999999999996</v>
      </c>
      <c r="I19" s="97">
        <v>0.1</v>
      </c>
      <c r="J19" s="82">
        <f t="shared" si="9"/>
        <v>0.52649999999999997</v>
      </c>
      <c r="K19" s="82">
        <v>3.1E-2</v>
      </c>
      <c r="L19" s="82">
        <v>79.7</v>
      </c>
      <c r="M19" s="98">
        <f t="shared" si="1"/>
        <v>2.066666666666667E-2</v>
      </c>
      <c r="N19" s="99">
        <f t="shared" si="2"/>
        <v>53.13333333333334</v>
      </c>
      <c r="O19" s="100">
        <v>1080</v>
      </c>
      <c r="P19" s="101">
        <f t="shared" si="5"/>
        <v>22.320000000000004</v>
      </c>
      <c r="Q19" s="5">
        <f t="shared" si="6"/>
        <v>57384.000000000007</v>
      </c>
      <c r="R19" s="102">
        <v>193.84000000000003</v>
      </c>
      <c r="S19" s="102">
        <v>448.52499999999998</v>
      </c>
      <c r="T19" s="102">
        <f t="shared" si="7"/>
        <v>642.36500000000001</v>
      </c>
      <c r="U19" s="79">
        <v>40</v>
      </c>
    </row>
    <row r="20" spans="1:24" x14ac:dyDescent="0.25">
      <c r="A20" t="str">
        <f t="shared" si="3"/>
        <v>Screw/Scroll 400-600 Tons Tier 2</v>
      </c>
      <c r="B20" s="124"/>
      <c r="C20" s="124" t="s">
        <v>188</v>
      </c>
      <c r="D20">
        <v>2</v>
      </c>
      <c r="E20" s="82">
        <v>0.38</v>
      </c>
      <c r="F20" s="95">
        <v>0.15</v>
      </c>
      <c r="G20" s="82">
        <f t="shared" si="8"/>
        <v>0.32300000000000001</v>
      </c>
      <c r="H20" s="96">
        <v>0.58499999999999996</v>
      </c>
      <c r="I20" s="97">
        <v>0.15</v>
      </c>
      <c r="J20" s="82">
        <f t="shared" si="9"/>
        <v>0.49724999999999997</v>
      </c>
      <c r="K20" s="82">
        <v>3.1E-2</v>
      </c>
      <c r="L20" s="82">
        <v>79.7</v>
      </c>
      <c r="M20" s="98">
        <f t="shared" si="1"/>
        <v>3.1E-2</v>
      </c>
      <c r="N20" s="99">
        <f t="shared" si="2"/>
        <v>79.7</v>
      </c>
      <c r="O20" s="100">
        <v>0</v>
      </c>
      <c r="P20" s="101">
        <f t="shared" si="5"/>
        <v>0</v>
      </c>
      <c r="Q20" s="5">
        <f t="shared" si="6"/>
        <v>0</v>
      </c>
      <c r="R20" s="102">
        <v>249.82500000000005</v>
      </c>
      <c r="S20" s="102">
        <v>448.52499999999998</v>
      </c>
      <c r="T20" s="102">
        <f t="shared" si="7"/>
        <v>698.35</v>
      </c>
      <c r="U20" s="79">
        <v>90</v>
      </c>
    </row>
    <row r="21" spans="1:24" x14ac:dyDescent="0.25">
      <c r="A21" t="str">
        <f t="shared" si="3"/>
        <v>Screw/Scroll &gt;600 Tons Tier 1</v>
      </c>
      <c r="B21" s="124"/>
      <c r="C21" s="124" t="s">
        <v>183</v>
      </c>
      <c r="D21">
        <v>1</v>
      </c>
      <c r="E21" s="82">
        <v>0.38</v>
      </c>
      <c r="F21" s="95">
        <v>0.1</v>
      </c>
      <c r="G21" s="82">
        <f t="shared" si="8"/>
        <v>0.34200000000000003</v>
      </c>
      <c r="H21" s="96">
        <v>0.58499999999999996</v>
      </c>
      <c r="I21" s="97">
        <v>0.1</v>
      </c>
      <c r="J21" s="82">
        <f t="shared" si="9"/>
        <v>0.52649999999999997</v>
      </c>
      <c r="K21" s="82">
        <v>3.1E-2</v>
      </c>
      <c r="L21" s="82">
        <v>79.7</v>
      </c>
      <c r="M21" s="98">
        <f t="shared" si="1"/>
        <v>2.066666666666667E-2</v>
      </c>
      <c r="N21" s="99">
        <f t="shared" si="2"/>
        <v>53.13333333333334</v>
      </c>
      <c r="O21" s="100">
        <v>3480</v>
      </c>
      <c r="P21" s="101">
        <f t="shared" si="5"/>
        <v>71.920000000000016</v>
      </c>
      <c r="Q21" s="5">
        <f t="shared" si="6"/>
        <v>184904.00000000003</v>
      </c>
      <c r="R21" s="102">
        <v>65.699999999999989</v>
      </c>
      <c r="S21" s="102">
        <v>392.565</v>
      </c>
      <c r="T21" s="102">
        <f t="shared" si="7"/>
        <v>458.26499999999999</v>
      </c>
      <c r="U21" s="79">
        <v>40</v>
      </c>
    </row>
    <row r="22" spans="1:24" ht="15.75" thickBot="1" x14ac:dyDescent="0.3">
      <c r="A22" t="str">
        <f t="shared" si="3"/>
        <v>Screw/Scroll &gt;600 Tons Tier 2</v>
      </c>
      <c r="B22" s="124"/>
      <c r="C22" s="124" t="s">
        <v>183</v>
      </c>
      <c r="D22">
        <v>2</v>
      </c>
      <c r="E22" s="82">
        <v>0.38</v>
      </c>
      <c r="F22" s="95">
        <v>0.15</v>
      </c>
      <c r="G22" s="82">
        <f t="shared" si="8"/>
        <v>0.32300000000000001</v>
      </c>
      <c r="H22" s="96">
        <v>0.58499999999999996</v>
      </c>
      <c r="I22" s="97">
        <v>0.15</v>
      </c>
      <c r="J22" s="82">
        <f t="shared" si="9"/>
        <v>0.49724999999999997</v>
      </c>
      <c r="K22" s="82">
        <v>3.1E-2</v>
      </c>
      <c r="L22" s="82">
        <v>79.7</v>
      </c>
      <c r="M22" s="98">
        <f t="shared" si="1"/>
        <v>3.1E-2</v>
      </c>
      <c r="N22" s="103">
        <f t="shared" si="2"/>
        <v>79.7</v>
      </c>
      <c r="O22" s="104">
        <v>720</v>
      </c>
      <c r="P22" s="105">
        <f t="shared" si="5"/>
        <v>22.32</v>
      </c>
      <c r="Q22" s="106">
        <f t="shared" si="6"/>
        <v>57384</v>
      </c>
      <c r="R22" s="102">
        <v>98.550000000000011</v>
      </c>
      <c r="S22" s="102">
        <v>392.565</v>
      </c>
      <c r="T22" s="102">
        <f t="shared" si="7"/>
        <v>491.11500000000001</v>
      </c>
      <c r="U22" s="79">
        <v>90</v>
      </c>
    </row>
    <row r="23" spans="1:24" ht="15.75" thickTop="1" x14ac:dyDescent="0.25">
      <c r="E23" s="82"/>
      <c r="K23" s="107"/>
      <c r="L23" s="108"/>
      <c r="N23" s="62" t="s">
        <v>189</v>
      </c>
      <c r="O23" s="109">
        <v>8300</v>
      </c>
      <c r="P23" s="110">
        <f>SUM(P3:P22)</f>
        <v>185.03333333333336</v>
      </c>
      <c r="Q23" s="109">
        <f>SUM(Q3:Q22)</f>
        <v>468003.66666666674</v>
      </c>
    </row>
    <row r="24" spans="1:24" x14ac:dyDescent="0.25">
      <c r="B24" s="120"/>
      <c r="E24" s="82"/>
      <c r="K24" t="s">
        <v>194</v>
      </c>
      <c r="O24" s="100"/>
      <c r="P24" s="111"/>
      <c r="Q24" s="112"/>
      <c r="W24" s="2"/>
      <c r="X24" s="112"/>
    </row>
    <row r="25" spans="1:24" x14ac:dyDescent="0.25">
      <c r="B25" s="120"/>
      <c r="E25" s="82"/>
      <c r="K25" s="125" t="s">
        <v>192</v>
      </c>
      <c r="L25" s="125"/>
      <c r="M25" s="125"/>
      <c r="N25" s="125"/>
      <c r="O25" s="125"/>
      <c r="P25" s="125"/>
      <c r="Q25" s="125"/>
    </row>
    <row r="26" spans="1:24" x14ac:dyDescent="0.25">
      <c r="E26" s="82"/>
      <c r="K26" s="125"/>
      <c r="L26" s="125"/>
      <c r="M26" s="125"/>
      <c r="N26" s="125"/>
      <c r="O26" s="125"/>
      <c r="P26" s="125"/>
      <c r="Q26" s="125"/>
    </row>
    <row r="27" spans="1:24" x14ac:dyDescent="0.25">
      <c r="E27" s="82"/>
      <c r="O27" s="89"/>
    </row>
  </sheetData>
  <mergeCells count="15">
    <mergeCell ref="B24:B25"/>
    <mergeCell ref="K25:Q26"/>
    <mergeCell ref="B13:B22"/>
    <mergeCell ref="C13:C14"/>
    <mergeCell ref="C15:C16"/>
    <mergeCell ref="C17:C18"/>
    <mergeCell ref="C19:C20"/>
    <mergeCell ref="C21:C22"/>
    <mergeCell ref="K1:Q1"/>
    <mergeCell ref="B3:B12"/>
    <mergeCell ref="C3:C4"/>
    <mergeCell ref="C5:C6"/>
    <mergeCell ref="C7:C8"/>
    <mergeCell ref="C9:C10"/>
    <mergeCell ref="C11:C1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EF6C66-D0C4-4639-B65A-F917EAE7EA78}">
  <dimension ref="B1:R64"/>
  <sheetViews>
    <sheetView topLeftCell="D1" zoomScale="80" zoomScaleNormal="80" workbookViewId="0">
      <selection activeCell="J17" sqref="J17"/>
    </sheetView>
  </sheetViews>
  <sheetFormatPr defaultColWidth="9.140625" defaultRowHeight="15" x14ac:dyDescent="0.25"/>
  <cols>
    <col min="1" max="1" width="9.140625" style="55"/>
    <col min="2" max="2" width="13.5703125" style="61" bestFit="1" customWidth="1"/>
    <col min="3" max="4" width="90" style="61" bestFit="1" customWidth="1"/>
    <col min="5" max="5" width="4.42578125" style="61" bestFit="1" customWidth="1"/>
    <col min="6" max="6" width="9.28515625" style="61" customWidth="1"/>
    <col min="7" max="7" width="8" style="61" bestFit="1" customWidth="1"/>
    <col min="8" max="8" width="12.85546875" style="61" bestFit="1" customWidth="1"/>
    <col min="9" max="16384" width="9.140625" style="55"/>
  </cols>
  <sheetData>
    <row r="1" spans="2:9" x14ac:dyDescent="0.25">
      <c r="B1" s="55"/>
      <c r="C1" s="55"/>
      <c r="D1" s="55"/>
      <c r="E1" s="55"/>
      <c r="F1" s="55"/>
      <c r="G1" s="55"/>
      <c r="H1" s="55"/>
    </row>
    <row r="2" spans="2:9" x14ac:dyDescent="0.25">
      <c r="B2" s="55"/>
      <c r="C2" s="55"/>
      <c r="D2" s="55"/>
      <c r="E2" s="55"/>
      <c r="F2" s="55"/>
      <c r="G2" s="55"/>
      <c r="H2" s="55"/>
    </row>
    <row r="3" spans="2:9" x14ac:dyDescent="0.25">
      <c r="B3" s="55"/>
      <c r="C3" s="55"/>
      <c r="D3" s="55"/>
      <c r="E3" s="55"/>
      <c r="F3" s="55"/>
      <c r="G3" s="55"/>
      <c r="H3" s="55"/>
    </row>
    <row r="4" spans="2:9" ht="34.5" customHeight="1" x14ac:dyDescent="0.25">
      <c r="B4" s="56" t="s">
        <v>37</v>
      </c>
      <c r="C4" s="56" t="s">
        <v>3</v>
      </c>
      <c r="D4" s="56" t="s">
        <v>38</v>
      </c>
      <c r="E4" s="56" t="s">
        <v>10</v>
      </c>
      <c r="F4" s="56" t="s">
        <v>13</v>
      </c>
      <c r="G4" s="56" t="s">
        <v>14</v>
      </c>
      <c r="H4" s="56" t="s">
        <v>39</v>
      </c>
      <c r="I4" s="55" t="s">
        <v>40</v>
      </c>
    </row>
    <row r="5" spans="2:9" x14ac:dyDescent="0.25">
      <c r="B5" s="57" t="s">
        <v>41</v>
      </c>
      <c r="C5" s="58" t="s">
        <v>42</v>
      </c>
      <c r="D5" s="58" t="s">
        <v>42</v>
      </c>
      <c r="E5" s="57">
        <v>2</v>
      </c>
      <c r="F5" s="60">
        <v>931.83999999999992</v>
      </c>
      <c r="G5" s="60">
        <v>274.95499999999993</v>
      </c>
      <c r="H5" s="59">
        <v>656.88499999999999</v>
      </c>
    </row>
    <row r="6" spans="2:9" s="92" customFormat="1" x14ac:dyDescent="0.25">
      <c r="B6" s="90" t="s">
        <v>43</v>
      </c>
      <c r="C6" s="91" t="s">
        <v>44</v>
      </c>
      <c r="D6" s="91" t="s">
        <v>44</v>
      </c>
      <c r="E6" s="90">
        <v>1</v>
      </c>
      <c r="F6" s="60">
        <v>729.01</v>
      </c>
      <c r="G6" s="60">
        <v>72.125</v>
      </c>
      <c r="H6" s="59">
        <v>656.88499999999999</v>
      </c>
    </row>
    <row r="7" spans="2:9" s="92" customFormat="1" x14ac:dyDescent="0.25">
      <c r="B7" s="90" t="s">
        <v>45</v>
      </c>
      <c r="C7" s="91" t="s">
        <v>46</v>
      </c>
      <c r="D7" s="91" t="s">
        <v>46</v>
      </c>
      <c r="E7" s="90">
        <v>2</v>
      </c>
      <c r="F7" s="60">
        <v>931.83999999999992</v>
      </c>
      <c r="G7" s="60">
        <v>274.95499999999993</v>
      </c>
      <c r="H7" s="59">
        <v>656.88499999999999</v>
      </c>
    </row>
    <row r="8" spans="2:9" s="92" customFormat="1" x14ac:dyDescent="0.25">
      <c r="B8" s="90" t="s">
        <v>47</v>
      </c>
      <c r="C8" s="91" t="s">
        <v>48</v>
      </c>
      <c r="D8" s="91" t="s">
        <v>48</v>
      </c>
      <c r="E8" s="90">
        <v>1</v>
      </c>
      <c r="F8" s="60">
        <v>729.01</v>
      </c>
      <c r="G8" s="60">
        <v>72.125</v>
      </c>
      <c r="H8" s="59">
        <v>656.88499999999999</v>
      </c>
    </row>
    <row r="9" spans="2:9" s="92" customFormat="1" x14ac:dyDescent="0.25">
      <c r="B9" s="90" t="s">
        <v>49</v>
      </c>
      <c r="C9" s="91" t="s">
        <v>50</v>
      </c>
      <c r="D9" s="91" t="s">
        <v>50</v>
      </c>
      <c r="E9" s="90">
        <v>2</v>
      </c>
      <c r="F9" s="60">
        <v>741.56</v>
      </c>
      <c r="G9" s="60">
        <v>226.43499999999995</v>
      </c>
      <c r="H9" s="59">
        <v>515.125</v>
      </c>
    </row>
    <row r="10" spans="2:9" s="92" customFormat="1" x14ac:dyDescent="0.25">
      <c r="B10" s="90" t="s">
        <v>51</v>
      </c>
      <c r="C10" s="91" t="s">
        <v>52</v>
      </c>
      <c r="D10" s="91" t="s">
        <v>52</v>
      </c>
      <c r="E10" s="90">
        <v>1</v>
      </c>
      <c r="F10" s="60">
        <v>673.54</v>
      </c>
      <c r="G10" s="60">
        <v>158.41499999999996</v>
      </c>
      <c r="H10" s="59">
        <v>515.125</v>
      </c>
    </row>
    <row r="11" spans="2:9" s="92" customFormat="1" x14ac:dyDescent="0.25">
      <c r="B11" s="90" t="s">
        <v>53</v>
      </c>
      <c r="C11" s="91" t="s">
        <v>54</v>
      </c>
      <c r="D11" s="91" t="s">
        <v>54</v>
      </c>
      <c r="E11" s="90">
        <v>2</v>
      </c>
      <c r="F11" s="60">
        <v>698.35</v>
      </c>
      <c r="G11" s="60">
        <v>249.82500000000005</v>
      </c>
      <c r="H11" s="59">
        <v>448.52499999999998</v>
      </c>
    </row>
    <row r="12" spans="2:9" s="92" customFormat="1" x14ac:dyDescent="0.25">
      <c r="B12" s="90" t="s">
        <v>55</v>
      </c>
      <c r="C12" s="91" t="s">
        <v>56</v>
      </c>
      <c r="D12" s="91" t="s">
        <v>56</v>
      </c>
      <c r="E12" s="90">
        <v>1</v>
      </c>
      <c r="F12" s="60">
        <v>642.36500000000001</v>
      </c>
      <c r="G12" s="60">
        <v>193.84000000000003</v>
      </c>
      <c r="H12" s="59">
        <v>448.52499999999998</v>
      </c>
    </row>
    <row r="13" spans="2:9" s="92" customFormat="1" x14ac:dyDescent="0.25">
      <c r="B13" s="90" t="s">
        <v>57</v>
      </c>
      <c r="C13" s="91" t="s">
        <v>58</v>
      </c>
      <c r="D13" s="91" t="s">
        <v>58</v>
      </c>
      <c r="E13" s="90">
        <v>2</v>
      </c>
      <c r="F13" s="60">
        <v>491.11500000000001</v>
      </c>
      <c r="G13" s="60">
        <v>98.550000000000011</v>
      </c>
      <c r="H13" s="59">
        <v>392.565</v>
      </c>
    </row>
    <row r="14" spans="2:9" s="92" customFormat="1" x14ac:dyDescent="0.25">
      <c r="B14" s="90" t="s">
        <v>59</v>
      </c>
      <c r="C14" s="91" t="s">
        <v>60</v>
      </c>
      <c r="D14" s="91" t="s">
        <v>60</v>
      </c>
      <c r="E14" s="90">
        <v>1</v>
      </c>
      <c r="F14" s="60">
        <v>458.26499999999999</v>
      </c>
      <c r="G14" s="60">
        <v>65.699999999999989</v>
      </c>
      <c r="H14" s="59">
        <v>392.565</v>
      </c>
    </row>
    <row r="15" spans="2:9" s="92" customFormat="1" x14ac:dyDescent="0.25">
      <c r="B15" s="90" t="s">
        <v>61</v>
      </c>
      <c r="C15" s="91" t="s">
        <v>62</v>
      </c>
      <c r="D15" s="91" t="s">
        <v>62</v>
      </c>
      <c r="E15" s="90">
        <v>2</v>
      </c>
      <c r="F15" s="60">
        <v>923</v>
      </c>
      <c r="G15" s="60">
        <v>263</v>
      </c>
      <c r="H15" s="59">
        <v>660</v>
      </c>
    </row>
    <row r="16" spans="2:9" s="92" customFormat="1" x14ac:dyDescent="0.25">
      <c r="B16" s="90" t="s">
        <v>63</v>
      </c>
      <c r="C16" s="91" t="s">
        <v>64</v>
      </c>
      <c r="D16" s="91" t="s">
        <v>64</v>
      </c>
      <c r="E16" s="90">
        <v>1</v>
      </c>
      <c r="F16" s="60">
        <v>845</v>
      </c>
      <c r="G16" s="60">
        <v>185</v>
      </c>
      <c r="H16" s="59">
        <v>660</v>
      </c>
    </row>
    <row r="17" spans="2:18" s="92" customFormat="1" x14ac:dyDescent="0.25">
      <c r="B17" s="90" t="s">
        <v>65</v>
      </c>
      <c r="C17" s="91" t="s">
        <v>66</v>
      </c>
      <c r="D17" s="91" t="s">
        <v>66</v>
      </c>
      <c r="E17" s="90">
        <v>2</v>
      </c>
      <c r="F17" s="60">
        <v>741.56</v>
      </c>
      <c r="G17" s="60">
        <v>226.43499999999995</v>
      </c>
      <c r="H17" s="59">
        <v>515.125</v>
      </c>
      <c r="M17" s="92">
        <v>527.4</v>
      </c>
      <c r="N17" s="92">
        <v>206.75964615384609</v>
      </c>
      <c r="O17" s="92">
        <v>320.64035384615386</v>
      </c>
      <c r="Q17" s="92">
        <v>416.53842439071497</v>
      </c>
      <c r="R17" s="92" t="s">
        <v>205</v>
      </c>
    </row>
    <row r="18" spans="2:18" s="92" customFormat="1" x14ac:dyDescent="0.25">
      <c r="B18" s="90" t="s">
        <v>67</v>
      </c>
      <c r="C18" s="91" t="s">
        <v>68</v>
      </c>
      <c r="D18" s="91" t="s">
        <v>68</v>
      </c>
      <c r="E18" s="90">
        <v>1</v>
      </c>
      <c r="F18" s="60">
        <v>673.54</v>
      </c>
      <c r="G18" s="60">
        <v>158.41499999999996</v>
      </c>
      <c r="H18" s="59">
        <v>515.125</v>
      </c>
      <c r="M18" s="92">
        <v>444.07</v>
      </c>
      <c r="N18" s="92">
        <v>123.43169230769232</v>
      </c>
      <c r="O18" s="92">
        <v>320.63830769230765</v>
      </c>
      <c r="Q18" s="92">
        <v>1086</v>
      </c>
      <c r="R18" s="92" t="s">
        <v>206</v>
      </c>
    </row>
    <row r="19" spans="2:18" s="92" customFormat="1" x14ac:dyDescent="0.25">
      <c r="B19" s="90" t="s">
        <v>69</v>
      </c>
      <c r="C19" s="91" t="s">
        <v>70</v>
      </c>
      <c r="D19" s="91" t="s">
        <v>70</v>
      </c>
      <c r="E19" s="90">
        <v>2</v>
      </c>
      <c r="F19" s="60">
        <v>698.35</v>
      </c>
      <c r="G19" s="60">
        <v>249.82500000000005</v>
      </c>
      <c r="H19" s="59">
        <v>448.52499999999998</v>
      </c>
      <c r="M19" s="92">
        <v>434.69</v>
      </c>
      <c r="N19" s="92">
        <v>181.43384615384613</v>
      </c>
      <c r="O19" s="92">
        <v>253.25615384615386</v>
      </c>
      <c r="Q19" s="92">
        <v>519.14</v>
      </c>
      <c r="R19" s="92" t="s">
        <v>201</v>
      </c>
    </row>
    <row r="20" spans="2:18" s="92" customFormat="1" x14ac:dyDescent="0.25">
      <c r="B20" s="90" t="s">
        <v>71</v>
      </c>
      <c r="C20" s="91" t="s">
        <v>72</v>
      </c>
      <c r="D20" s="91" t="s">
        <v>72</v>
      </c>
      <c r="E20" s="90">
        <v>1</v>
      </c>
      <c r="F20" s="60">
        <v>642.36500000000001</v>
      </c>
      <c r="G20" s="60">
        <v>193.84000000000003</v>
      </c>
      <c r="H20" s="59">
        <v>448.52499999999998</v>
      </c>
      <c r="M20" s="92">
        <v>354.53</v>
      </c>
      <c r="N20" s="92">
        <v>101.26769230769233</v>
      </c>
      <c r="O20" s="92">
        <v>253.26230769230764</v>
      </c>
      <c r="Q20" s="92">
        <v>449.41</v>
      </c>
      <c r="R20" s="92" t="s">
        <v>207</v>
      </c>
    </row>
    <row r="21" spans="2:18" s="92" customFormat="1" x14ac:dyDescent="0.25">
      <c r="B21" s="90" t="s">
        <v>73</v>
      </c>
      <c r="C21" s="91" t="s">
        <v>74</v>
      </c>
      <c r="D21" s="91" t="s">
        <v>74</v>
      </c>
      <c r="E21" s="90">
        <v>2</v>
      </c>
      <c r="F21" s="60">
        <v>491.11500000000001</v>
      </c>
      <c r="G21" s="60">
        <v>98.550000000000011</v>
      </c>
      <c r="H21" s="59">
        <v>392.565</v>
      </c>
      <c r="M21" s="92">
        <v>693.11</v>
      </c>
      <c r="N21" s="92">
        <v>244.79264615384611</v>
      </c>
      <c r="O21" s="92">
        <v>448.31735384615388</v>
      </c>
      <c r="Q21" s="92">
        <v>636.29999999999995</v>
      </c>
      <c r="R21" s="92" t="s">
        <v>204</v>
      </c>
    </row>
    <row r="22" spans="2:18" s="92" customFormat="1" x14ac:dyDescent="0.25">
      <c r="B22" s="90" t="s">
        <v>75</v>
      </c>
      <c r="C22" s="91" t="s">
        <v>76</v>
      </c>
      <c r="D22" s="91" t="s">
        <v>76</v>
      </c>
      <c r="E22" s="90">
        <v>1</v>
      </c>
      <c r="F22" s="60">
        <v>458.26499999999999</v>
      </c>
      <c r="G22" s="60">
        <v>65.699999999999989</v>
      </c>
      <c r="H22" s="59">
        <v>392.565</v>
      </c>
      <c r="M22" s="92">
        <v>591.86</v>
      </c>
      <c r="N22" s="92">
        <v>143.54369230769231</v>
      </c>
      <c r="O22" s="92">
        <v>448.3163076923077</v>
      </c>
      <c r="Q22" s="92">
        <v>660</v>
      </c>
      <c r="R22" s="92" t="s">
        <v>200</v>
      </c>
    </row>
    <row r="23" spans="2:18" s="92" customFormat="1" x14ac:dyDescent="0.25">
      <c r="B23" s="90" t="s">
        <v>77</v>
      </c>
      <c r="C23" s="91" t="s">
        <v>78</v>
      </c>
      <c r="D23" s="91" t="s">
        <v>78</v>
      </c>
      <c r="E23" s="90">
        <v>2</v>
      </c>
      <c r="F23" s="60">
        <v>923</v>
      </c>
      <c r="G23" s="60">
        <v>263</v>
      </c>
      <c r="H23" s="59">
        <v>660</v>
      </c>
      <c r="M23" s="92">
        <v>415</v>
      </c>
      <c r="N23" s="92">
        <v>168.81524615384612</v>
      </c>
      <c r="O23" s="92">
        <v>246.18475384615388</v>
      </c>
      <c r="Q23" s="92">
        <v>656.88499999999999</v>
      </c>
      <c r="R23" s="92" t="s">
        <v>201</v>
      </c>
    </row>
    <row r="24" spans="2:18" s="92" customFormat="1" x14ac:dyDescent="0.25">
      <c r="B24" s="90" t="s">
        <v>79</v>
      </c>
      <c r="C24" s="91" t="s">
        <v>80</v>
      </c>
      <c r="D24" s="91" t="s">
        <v>80</v>
      </c>
      <c r="E24" s="90">
        <v>1</v>
      </c>
      <c r="F24" s="60">
        <v>845</v>
      </c>
      <c r="G24" s="60">
        <v>185</v>
      </c>
      <c r="H24" s="59">
        <v>660</v>
      </c>
      <c r="M24" s="92">
        <v>323.24</v>
      </c>
      <c r="N24" s="92">
        <v>77.051692307692321</v>
      </c>
      <c r="O24" s="92">
        <v>246.18830769230769</v>
      </c>
      <c r="Q24" s="92">
        <v>515.125</v>
      </c>
      <c r="R24" s="92" t="s">
        <v>202</v>
      </c>
    </row>
    <row r="25" spans="2:18" s="92" customFormat="1" x14ac:dyDescent="0.25">
      <c r="B25" s="90" t="s">
        <v>81</v>
      </c>
      <c r="C25" s="91" t="s">
        <v>82</v>
      </c>
      <c r="D25" s="91" t="s">
        <v>82</v>
      </c>
      <c r="E25" s="90">
        <v>2</v>
      </c>
      <c r="F25" s="60">
        <v>931.83999999999992</v>
      </c>
      <c r="G25" s="60">
        <v>274.95499999999993</v>
      </c>
      <c r="H25" s="59">
        <v>656.88499999999999</v>
      </c>
      <c r="M25" s="92">
        <v>931.83</v>
      </c>
      <c r="N25" s="92">
        <v>295.53284615384609</v>
      </c>
      <c r="O25" s="92">
        <v>636.29715384615395</v>
      </c>
      <c r="Q25" s="92">
        <v>448.52499999999998</v>
      </c>
      <c r="R25" s="92" t="s">
        <v>203</v>
      </c>
    </row>
    <row r="26" spans="2:18" s="92" customFormat="1" x14ac:dyDescent="0.25">
      <c r="B26" s="90" t="s">
        <v>83</v>
      </c>
      <c r="C26" s="91" t="s">
        <v>84</v>
      </c>
      <c r="D26" s="91" t="s">
        <v>84</v>
      </c>
      <c r="E26" s="90">
        <v>1</v>
      </c>
      <c r="F26" s="60">
        <v>729.01</v>
      </c>
      <c r="G26" s="60">
        <v>72.125</v>
      </c>
      <c r="H26" s="59">
        <v>656.88499999999999</v>
      </c>
      <c r="M26" s="92">
        <v>797.9</v>
      </c>
      <c r="N26" s="92">
        <v>161.60369230769231</v>
      </c>
      <c r="O26" s="92">
        <v>636.29630769230766</v>
      </c>
      <c r="Q26" s="92">
        <v>392.565</v>
      </c>
      <c r="R26" s="92" t="s">
        <v>204</v>
      </c>
    </row>
    <row r="27" spans="2:18" s="92" customFormat="1" x14ac:dyDescent="0.25">
      <c r="B27" s="90" t="s">
        <v>85</v>
      </c>
      <c r="C27" s="91" t="s">
        <v>86</v>
      </c>
      <c r="D27" s="91" t="s">
        <v>86</v>
      </c>
      <c r="E27" s="90">
        <v>2</v>
      </c>
      <c r="F27" s="60">
        <v>741.56</v>
      </c>
      <c r="G27" s="60">
        <v>226.43499999999995</v>
      </c>
      <c r="H27" s="59">
        <v>515.125</v>
      </c>
    </row>
    <row r="28" spans="2:18" s="92" customFormat="1" x14ac:dyDescent="0.25">
      <c r="B28" s="90" t="s">
        <v>87</v>
      </c>
      <c r="C28" s="91" t="s">
        <v>88</v>
      </c>
      <c r="D28" s="91" t="s">
        <v>88</v>
      </c>
      <c r="E28" s="90">
        <v>1</v>
      </c>
      <c r="F28" s="60">
        <v>673.54</v>
      </c>
      <c r="G28" s="60">
        <v>158.41499999999996</v>
      </c>
      <c r="H28" s="59">
        <v>515.125</v>
      </c>
    </row>
    <row r="29" spans="2:18" s="92" customFormat="1" x14ac:dyDescent="0.25">
      <c r="B29" s="90" t="s">
        <v>89</v>
      </c>
      <c r="C29" s="91" t="s">
        <v>90</v>
      </c>
      <c r="D29" s="91" t="s">
        <v>90</v>
      </c>
      <c r="E29" s="90">
        <v>2</v>
      </c>
      <c r="F29" s="60">
        <v>698.35</v>
      </c>
      <c r="G29" s="60">
        <v>249.82500000000005</v>
      </c>
      <c r="H29" s="59">
        <v>448.52499999999998</v>
      </c>
    </row>
    <row r="30" spans="2:18" s="92" customFormat="1" x14ac:dyDescent="0.25">
      <c r="B30" s="90" t="s">
        <v>91</v>
      </c>
      <c r="C30" s="91" t="s">
        <v>92</v>
      </c>
      <c r="D30" s="91" t="s">
        <v>92</v>
      </c>
      <c r="E30" s="90">
        <v>1</v>
      </c>
      <c r="F30" s="60">
        <v>642.36500000000001</v>
      </c>
      <c r="G30" s="60">
        <v>193.84000000000003</v>
      </c>
      <c r="H30" s="59">
        <v>448.52499999999998</v>
      </c>
    </row>
    <row r="31" spans="2:18" s="92" customFormat="1" x14ac:dyDescent="0.25">
      <c r="B31" s="90" t="s">
        <v>93</v>
      </c>
      <c r="C31" s="91" t="s">
        <v>94</v>
      </c>
      <c r="D31" s="91" t="s">
        <v>94</v>
      </c>
      <c r="E31" s="90">
        <v>2</v>
      </c>
      <c r="F31" s="60">
        <v>491.11500000000001</v>
      </c>
      <c r="G31" s="60">
        <v>98.550000000000011</v>
      </c>
      <c r="H31" s="59">
        <v>392.565</v>
      </c>
    </row>
    <row r="32" spans="2:18" s="92" customFormat="1" x14ac:dyDescent="0.25">
      <c r="B32" s="90" t="s">
        <v>95</v>
      </c>
      <c r="C32" s="91" t="s">
        <v>96</v>
      </c>
      <c r="D32" s="91" t="s">
        <v>96</v>
      </c>
      <c r="E32" s="90">
        <v>1</v>
      </c>
      <c r="F32" s="60">
        <v>458.26499999999999</v>
      </c>
      <c r="G32" s="60">
        <v>65.699999999999989</v>
      </c>
      <c r="H32" s="59">
        <v>392.565</v>
      </c>
    </row>
    <row r="33" spans="2:8" s="92" customFormat="1" x14ac:dyDescent="0.25">
      <c r="B33" s="90" t="s">
        <v>97</v>
      </c>
      <c r="C33" s="91" t="s">
        <v>98</v>
      </c>
      <c r="D33" s="91" t="s">
        <v>98</v>
      </c>
      <c r="E33" s="90">
        <v>2</v>
      </c>
      <c r="F33" s="60">
        <v>923</v>
      </c>
      <c r="G33" s="60">
        <v>263</v>
      </c>
      <c r="H33" s="59">
        <v>660</v>
      </c>
    </row>
    <row r="34" spans="2:8" s="92" customFormat="1" x14ac:dyDescent="0.25">
      <c r="B34" s="90" t="s">
        <v>99</v>
      </c>
      <c r="C34" s="91" t="s">
        <v>100</v>
      </c>
      <c r="D34" s="91" t="s">
        <v>100</v>
      </c>
      <c r="E34" s="90">
        <v>1</v>
      </c>
      <c r="F34" s="60">
        <v>845</v>
      </c>
      <c r="G34" s="60">
        <v>185</v>
      </c>
      <c r="H34" s="59">
        <v>660</v>
      </c>
    </row>
    <row r="35" spans="2:8" s="92" customFormat="1" x14ac:dyDescent="0.25">
      <c r="B35" s="90" t="s">
        <v>101</v>
      </c>
      <c r="C35" s="91" t="s">
        <v>102</v>
      </c>
      <c r="D35" s="91" t="s">
        <v>102</v>
      </c>
      <c r="E35" s="90">
        <v>2</v>
      </c>
      <c r="F35" s="60">
        <v>931.83999999999992</v>
      </c>
      <c r="G35" s="60">
        <v>274.95499999999993</v>
      </c>
      <c r="H35" s="59">
        <v>656.88499999999999</v>
      </c>
    </row>
    <row r="36" spans="2:8" x14ac:dyDescent="0.25">
      <c r="B36" s="57" t="s">
        <v>103</v>
      </c>
      <c r="C36" s="58" t="s">
        <v>104</v>
      </c>
      <c r="D36" s="58" t="s">
        <v>104</v>
      </c>
      <c r="E36" s="57">
        <v>1</v>
      </c>
      <c r="F36" s="60">
        <v>729.01</v>
      </c>
      <c r="G36" s="60">
        <v>72.125</v>
      </c>
      <c r="H36" s="59">
        <v>656.88499999999999</v>
      </c>
    </row>
    <row r="37" spans="2:8" x14ac:dyDescent="0.25">
      <c r="B37" s="57" t="s">
        <v>105</v>
      </c>
      <c r="C37" s="58" t="s">
        <v>106</v>
      </c>
      <c r="D37" s="58" t="s">
        <v>106</v>
      </c>
      <c r="E37" s="57">
        <v>2</v>
      </c>
      <c r="F37" s="60">
        <v>741.56</v>
      </c>
      <c r="G37" s="60">
        <v>226.43499999999995</v>
      </c>
      <c r="H37" s="59">
        <v>515.125</v>
      </c>
    </row>
    <row r="38" spans="2:8" x14ac:dyDescent="0.25">
      <c r="B38" s="57" t="s">
        <v>107</v>
      </c>
      <c r="C38" s="58" t="s">
        <v>108</v>
      </c>
      <c r="D38" s="58" t="s">
        <v>108</v>
      </c>
      <c r="E38" s="57">
        <v>1</v>
      </c>
      <c r="F38" s="60">
        <v>673.54</v>
      </c>
      <c r="G38" s="60">
        <v>158.41499999999996</v>
      </c>
      <c r="H38" s="59">
        <v>515.125</v>
      </c>
    </row>
    <row r="39" spans="2:8" x14ac:dyDescent="0.25">
      <c r="B39" s="57" t="s">
        <v>109</v>
      </c>
      <c r="C39" s="58" t="s">
        <v>110</v>
      </c>
      <c r="D39" s="58" t="s">
        <v>110</v>
      </c>
      <c r="E39" s="57">
        <v>2</v>
      </c>
      <c r="F39" s="60">
        <v>698.35</v>
      </c>
      <c r="G39" s="60">
        <v>249.82500000000005</v>
      </c>
      <c r="H39" s="59">
        <v>448.52499999999998</v>
      </c>
    </row>
    <row r="40" spans="2:8" x14ac:dyDescent="0.25">
      <c r="B40" s="57" t="s">
        <v>111</v>
      </c>
      <c r="C40" s="58" t="s">
        <v>112</v>
      </c>
      <c r="D40" s="58" t="s">
        <v>112</v>
      </c>
      <c r="E40" s="57">
        <v>1</v>
      </c>
      <c r="F40" s="60">
        <v>642.36500000000001</v>
      </c>
      <c r="G40" s="60">
        <v>193.84000000000003</v>
      </c>
      <c r="H40" s="59">
        <v>448.52499999999998</v>
      </c>
    </row>
    <row r="41" spans="2:8" x14ac:dyDescent="0.25">
      <c r="B41" s="57" t="s">
        <v>113</v>
      </c>
      <c r="C41" s="58" t="s">
        <v>114</v>
      </c>
      <c r="D41" s="58" t="s">
        <v>114</v>
      </c>
      <c r="E41" s="57">
        <v>2</v>
      </c>
      <c r="F41" s="60">
        <v>491.11500000000001</v>
      </c>
      <c r="G41" s="60">
        <v>98.550000000000011</v>
      </c>
      <c r="H41" s="59">
        <v>392.565</v>
      </c>
    </row>
    <row r="42" spans="2:8" x14ac:dyDescent="0.25">
      <c r="B42" s="57" t="s">
        <v>115</v>
      </c>
      <c r="C42" s="58" t="s">
        <v>116</v>
      </c>
      <c r="D42" s="58" t="s">
        <v>116</v>
      </c>
      <c r="E42" s="57">
        <v>1</v>
      </c>
      <c r="F42" s="60">
        <v>458.26499999999999</v>
      </c>
      <c r="G42" s="60">
        <v>65.699999999999989</v>
      </c>
      <c r="H42" s="59">
        <v>392.565</v>
      </c>
    </row>
    <row r="43" spans="2:8" x14ac:dyDescent="0.25">
      <c r="B43" s="57" t="s">
        <v>117</v>
      </c>
      <c r="C43" s="58" t="s">
        <v>118</v>
      </c>
      <c r="D43" s="58" t="s">
        <v>118</v>
      </c>
      <c r="E43" s="57">
        <v>2</v>
      </c>
      <c r="F43" s="60">
        <v>923</v>
      </c>
      <c r="G43" s="60">
        <v>263</v>
      </c>
      <c r="H43" s="59">
        <v>660</v>
      </c>
    </row>
    <row r="44" spans="2:8" x14ac:dyDescent="0.25">
      <c r="B44" s="57" t="s">
        <v>119</v>
      </c>
      <c r="C44" s="58" t="s">
        <v>120</v>
      </c>
      <c r="D44" s="58" t="s">
        <v>120</v>
      </c>
      <c r="E44" s="57">
        <v>1</v>
      </c>
      <c r="F44" s="60">
        <v>845</v>
      </c>
      <c r="G44" s="60">
        <v>185</v>
      </c>
      <c r="H44" s="59">
        <v>660</v>
      </c>
    </row>
    <row r="45" spans="2:8" x14ac:dyDescent="0.25">
      <c r="B45" s="57" t="s">
        <v>121</v>
      </c>
      <c r="C45" s="58" t="s">
        <v>122</v>
      </c>
      <c r="D45" s="58" t="s">
        <v>122</v>
      </c>
      <c r="E45" s="57">
        <v>2</v>
      </c>
      <c r="F45" s="59">
        <v>685.85</v>
      </c>
      <c r="G45" s="59">
        <v>166.71000000000004</v>
      </c>
      <c r="H45" s="59">
        <v>519.14</v>
      </c>
    </row>
    <row r="46" spans="2:8" x14ac:dyDescent="0.25">
      <c r="B46" s="57" t="s">
        <v>123</v>
      </c>
      <c r="C46" s="58" t="s">
        <v>124</v>
      </c>
      <c r="D46" s="58" t="s">
        <v>124</v>
      </c>
      <c r="E46" s="57">
        <v>2</v>
      </c>
      <c r="F46" s="59">
        <v>685.85</v>
      </c>
      <c r="G46" s="59">
        <v>166.71000000000004</v>
      </c>
      <c r="H46" s="59">
        <v>519.14</v>
      </c>
    </row>
    <row r="47" spans="2:8" x14ac:dyDescent="0.25">
      <c r="B47" s="57" t="s">
        <v>125</v>
      </c>
      <c r="C47" s="58" t="s">
        <v>126</v>
      </c>
      <c r="D47" s="58" t="s">
        <v>126</v>
      </c>
      <c r="E47" s="57">
        <v>1</v>
      </c>
      <c r="F47" s="59">
        <v>555.84500000000003</v>
      </c>
      <c r="G47" s="59">
        <v>36.705000000000041</v>
      </c>
      <c r="H47" s="59">
        <v>519.14</v>
      </c>
    </row>
    <row r="48" spans="2:8" x14ac:dyDescent="0.25">
      <c r="B48" s="57" t="s">
        <v>127</v>
      </c>
      <c r="C48" s="58" t="s">
        <v>128</v>
      </c>
      <c r="D48" s="58" t="s">
        <v>128</v>
      </c>
      <c r="E48" s="57">
        <v>1</v>
      </c>
      <c r="F48" s="59">
        <v>555.84500000000003</v>
      </c>
      <c r="G48" s="59">
        <v>36.705000000000041</v>
      </c>
      <c r="H48" s="59">
        <v>519.14</v>
      </c>
    </row>
    <row r="49" spans="2:9" x14ac:dyDescent="0.25">
      <c r="B49" s="57" t="s">
        <v>129</v>
      </c>
      <c r="C49" s="58" t="s">
        <v>130</v>
      </c>
      <c r="D49" s="58" t="s">
        <v>130</v>
      </c>
      <c r="E49" s="57">
        <v>2</v>
      </c>
      <c r="F49" s="59">
        <v>771.3576281291954</v>
      </c>
      <c r="G49" s="59">
        <v>321.94762812919538</v>
      </c>
      <c r="H49" s="59">
        <v>449.41</v>
      </c>
    </row>
    <row r="50" spans="2:9" x14ac:dyDescent="0.25">
      <c r="B50" s="57" t="s">
        <v>131</v>
      </c>
      <c r="C50" s="58" t="s">
        <v>132</v>
      </c>
      <c r="D50" s="58" t="s">
        <v>132</v>
      </c>
      <c r="E50" s="57">
        <v>2</v>
      </c>
      <c r="F50" s="59">
        <v>771.3576281291954</v>
      </c>
      <c r="G50" s="59">
        <v>321.94762812919538</v>
      </c>
      <c r="H50" s="59">
        <v>449.41</v>
      </c>
    </row>
    <row r="51" spans="2:9" x14ac:dyDescent="0.25">
      <c r="B51" s="57" t="s">
        <v>133</v>
      </c>
      <c r="C51" s="58" t="s">
        <v>134</v>
      </c>
      <c r="D51" s="58" t="s">
        <v>134</v>
      </c>
      <c r="E51" s="57">
        <v>1</v>
      </c>
      <c r="F51" s="59">
        <v>629.11366698254767</v>
      </c>
      <c r="G51" s="59">
        <v>179.70366698254765</v>
      </c>
      <c r="H51" s="59">
        <v>449.41</v>
      </c>
    </row>
    <row r="52" spans="2:9" x14ac:dyDescent="0.25">
      <c r="B52" s="57" t="s">
        <v>135</v>
      </c>
      <c r="C52" s="58" t="s">
        <v>136</v>
      </c>
      <c r="D52" s="58" t="s">
        <v>136</v>
      </c>
      <c r="E52" s="57">
        <v>1</v>
      </c>
      <c r="F52" s="59">
        <v>629.11366698254767</v>
      </c>
      <c r="G52" s="59">
        <v>179.70366698254765</v>
      </c>
      <c r="H52" s="59">
        <v>449.41</v>
      </c>
    </row>
    <row r="53" spans="2:9" x14ac:dyDescent="0.25">
      <c r="B53" s="57" t="s">
        <v>137</v>
      </c>
      <c r="C53" s="58" t="s">
        <v>138</v>
      </c>
      <c r="D53" s="58" t="s">
        <v>138</v>
      </c>
      <c r="E53" s="57">
        <v>2</v>
      </c>
      <c r="F53" s="59">
        <v>1124.9000000000001</v>
      </c>
      <c r="G53" s="59">
        <v>38.900000000000091</v>
      </c>
      <c r="H53" s="59">
        <v>1086</v>
      </c>
    </row>
    <row r="54" spans="2:9" x14ac:dyDescent="0.25">
      <c r="B54" s="57" t="s">
        <v>139</v>
      </c>
      <c r="C54" s="58" t="s">
        <v>140</v>
      </c>
      <c r="D54" s="58" t="s">
        <v>140</v>
      </c>
      <c r="E54" s="57">
        <v>2</v>
      </c>
      <c r="F54" s="59">
        <v>1124.9000000000001</v>
      </c>
      <c r="G54" s="59">
        <v>38.900000000000091</v>
      </c>
      <c r="H54" s="59">
        <v>1086</v>
      </c>
    </row>
    <row r="55" spans="2:9" x14ac:dyDescent="0.25">
      <c r="B55" s="57" t="s">
        <v>141</v>
      </c>
      <c r="C55" s="58" t="s">
        <v>142</v>
      </c>
      <c r="D55" s="58" t="s">
        <v>142</v>
      </c>
      <c r="E55" s="57">
        <v>1</v>
      </c>
      <c r="F55" s="59">
        <v>1107.17</v>
      </c>
      <c r="G55" s="59">
        <v>21.170000000000073</v>
      </c>
      <c r="H55" s="59">
        <v>1086</v>
      </c>
    </row>
    <row r="56" spans="2:9" x14ac:dyDescent="0.25">
      <c r="B56" s="57" t="s">
        <v>143</v>
      </c>
      <c r="C56" s="58" t="s">
        <v>144</v>
      </c>
      <c r="D56" s="58" t="s">
        <v>144</v>
      </c>
      <c r="E56" s="57">
        <v>1</v>
      </c>
      <c r="F56" s="59">
        <v>1107.17</v>
      </c>
      <c r="G56" s="59">
        <v>21.170000000000073</v>
      </c>
      <c r="H56" s="59">
        <v>1086</v>
      </c>
    </row>
    <row r="57" spans="2:9" x14ac:dyDescent="0.25">
      <c r="B57" s="57" t="s">
        <v>145</v>
      </c>
      <c r="C57" s="58" t="s">
        <v>146</v>
      </c>
      <c r="D57" s="58" t="s">
        <v>146</v>
      </c>
      <c r="E57" s="57">
        <v>2</v>
      </c>
      <c r="F57" s="59">
        <v>931.83</v>
      </c>
      <c r="G57" s="59">
        <v>295.53000000000009</v>
      </c>
      <c r="H57" s="59">
        <v>636.29999999999995</v>
      </c>
    </row>
    <row r="58" spans="2:9" x14ac:dyDescent="0.25">
      <c r="B58" s="57" t="s">
        <v>147</v>
      </c>
      <c r="C58" s="58" t="s">
        <v>148</v>
      </c>
      <c r="D58" s="58" t="s">
        <v>148</v>
      </c>
      <c r="E58" s="57">
        <v>2</v>
      </c>
      <c r="F58" s="59">
        <v>931.83</v>
      </c>
      <c r="G58" s="59">
        <v>295.53000000000009</v>
      </c>
      <c r="H58" s="59">
        <v>636.29999999999995</v>
      </c>
    </row>
    <row r="59" spans="2:9" x14ac:dyDescent="0.25">
      <c r="B59" s="57" t="s">
        <v>149</v>
      </c>
      <c r="C59" s="58" t="s">
        <v>150</v>
      </c>
      <c r="D59" s="58" t="s">
        <v>150</v>
      </c>
      <c r="E59" s="57">
        <v>1</v>
      </c>
      <c r="F59" s="59">
        <v>797.9</v>
      </c>
      <c r="G59" s="59">
        <v>161.60000000000002</v>
      </c>
      <c r="H59" s="59">
        <v>636.29999999999995</v>
      </c>
    </row>
    <row r="60" spans="2:9" x14ac:dyDescent="0.25">
      <c r="B60" s="57" t="s">
        <v>151</v>
      </c>
      <c r="C60" s="58" t="s">
        <v>152</v>
      </c>
      <c r="D60" s="58" t="s">
        <v>152</v>
      </c>
      <c r="E60" s="57">
        <v>1</v>
      </c>
      <c r="F60" s="59">
        <v>797.9</v>
      </c>
      <c r="G60" s="59">
        <v>161.60000000000002</v>
      </c>
      <c r="H60" s="59">
        <v>636.29999999999995</v>
      </c>
    </row>
    <row r="61" spans="2:9" x14ac:dyDescent="0.25">
      <c r="B61" s="57" t="s">
        <v>153</v>
      </c>
      <c r="C61" s="58" t="s">
        <v>154</v>
      </c>
      <c r="D61" s="58" t="s">
        <v>154</v>
      </c>
      <c r="E61" s="57">
        <v>2</v>
      </c>
      <c r="F61" s="59">
        <v>610</v>
      </c>
      <c r="G61" s="59">
        <v>193.46157560928503</v>
      </c>
      <c r="H61" s="59">
        <v>416.53842439071497</v>
      </c>
    </row>
    <row r="62" spans="2:9" x14ac:dyDescent="0.25">
      <c r="B62" s="57" t="s">
        <v>155</v>
      </c>
      <c r="C62" s="58" t="s">
        <v>156</v>
      </c>
      <c r="D62" s="58" t="s">
        <v>156</v>
      </c>
      <c r="E62" s="57">
        <v>2</v>
      </c>
      <c r="F62" s="59">
        <v>610</v>
      </c>
      <c r="G62" s="59">
        <v>193.46157560928503</v>
      </c>
      <c r="H62" s="59">
        <v>416.53842439071497</v>
      </c>
      <c r="I62" s="55">
        <v>1</v>
      </c>
    </row>
    <row r="63" spans="2:9" x14ac:dyDescent="0.25">
      <c r="B63" s="57" t="s">
        <v>157</v>
      </c>
      <c r="C63" s="58" t="s">
        <v>158</v>
      </c>
      <c r="D63" s="58" t="s">
        <v>158</v>
      </c>
      <c r="E63" s="57">
        <v>1</v>
      </c>
      <c r="F63" s="59">
        <v>522.1950355751585</v>
      </c>
      <c r="G63" s="59">
        <v>105.65661118444353</v>
      </c>
      <c r="H63" s="59">
        <v>416.53842439071497</v>
      </c>
    </row>
    <row r="64" spans="2:9" x14ac:dyDescent="0.25">
      <c r="B64" s="57" t="s">
        <v>159</v>
      </c>
      <c r="C64" s="58" t="s">
        <v>160</v>
      </c>
      <c r="D64" s="58" t="s">
        <v>160</v>
      </c>
      <c r="E64" s="57">
        <v>1</v>
      </c>
      <c r="F64" s="59">
        <v>522.1950355751585</v>
      </c>
      <c r="G64" s="59">
        <v>105.65661118444353</v>
      </c>
      <c r="H64" s="59">
        <v>416.53842439071497</v>
      </c>
      <c r="I64" s="55">
        <v>1</v>
      </c>
    </row>
  </sheetData>
  <autoFilter ref="A4:O4" xr:uid="{EBA32C8F-E6FE-48C0-98F2-5DB2FC78A7AB}"/>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6ECFAE-2C8D-4A55-B19F-42FAA64D43FC}">
  <dimension ref="A1:O32"/>
  <sheetViews>
    <sheetView tabSelected="1" topLeftCell="A4" workbookViewId="0">
      <selection activeCell="K23" sqref="K22:K23"/>
    </sheetView>
  </sheetViews>
  <sheetFormatPr defaultColWidth="9.140625" defaultRowHeight="15" x14ac:dyDescent="0.25"/>
  <cols>
    <col min="1" max="1" width="26" style="5" customWidth="1"/>
    <col min="2" max="2" width="16.5703125" style="5" customWidth="1"/>
    <col min="3" max="3" width="19.42578125" style="5" customWidth="1"/>
    <col min="4" max="4" width="9.140625" style="5"/>
    <col min="5" max="5" width="15.42578125" style="5" customWidth="1"/>
    <col min="6" max="8" width="9.140625" style="5"/>
    <col min="9" max="9" width="15" style="5" bestFit="1" customWidth="1"/>
    <col min="10" max="10" width="14.85546875" style="5" bestFit="1" customWidth="1"/>
    <col min="11" max="11" width="15.7109375" style="5" customWidth="1"/>
    <col min="12" max="12" width="13.42578125" style="5" customWidth="1"/>
    <col min="13" max="14" width="11.7109375" style="54" hidden="1" customWidth="1"/>
    <col min="15" max="15" width="89.5703125" style="5" bestFit="1" customWidth="1"/>
    <col min="16" max="16384" width="9.140625" style="5"/>
  </cols>
  <sheetData>
    <row r="1" spans="1:15" ht="15.75" thickBot="1" x14ac:dyDescent="0.3">
      <c r="I1" s="126" t="s">
        <v>0</v>
      </c>
      <c r="J1" s="127"/>
      <c r="K1" s="128" t="s">
        <v>1</v>
      </c>
      <c r="L1" s="129"/>
      <c r="M1" s="130" t="s">
        <v>2</v>
      </c>
      <c r="N1" s="130"/>
    </row>
    <row r="2" spans="1:15" ht="30.75" thickBot="1" x14ac:dyDescent="0.3">
      <c r="A2" s="6" t="s">
        <v>3</v>
      </c>
      <c r="B2" s="7" t="s">
        <v>4</v>
      </c>
      <c r="C2" s="7" t="s">
        <v>5</v>
      </c>
      <c r="D2" s="7" t="s">
        <v>6</v>
      </c>
      <c r="E2" s="7" t="s">
        <v>7</v>
      </c>
      <c r="F2" s="7" t="s">
        <v>8</v>
      </c>
      <c r="G2" s="7" t="s">
        <v>9</v>
      </c>
      <c r="H2" s="7" t="s">
        <v>10</v>
      </c>
      <c r="I2" s="8" t="s">
        <v>11</v>
      </c>
      <c r="J2" s="9" t="s">
        <v>12</v>
      </c>
      <c r="K2" s="10" t="s">
        <v>13</v>
      </c>
      <c r="L2" s="11" t="s">
        <v>14</v>
      </c>
      <c r="M2" s="12" t="s">
        <v>13</v>
      </c>
      <c r="N2" s="13" t="s">
        <v>14</v>
      </c>
      <c r="O2" s="14" t="s">
        <v>15</v>
      </c>
    </row>
    <row r="3" spans="1:15" x14ac:dyDescent="0.25">
      <c r="A3" s="131" t="s">
        <v>16</v>
      </c>
      <c r="B3" s="132" t="s">
        <v>17</v>
      </c>
      <c r="C3" s="15" t="s">
        <v>18</v>
      </c>
      <c r="D3" s="15" t="s">
        <v>19</v>
      </c>
      <c r="E3" s="15" t="s">
        <v>20</v>
      </c>
      <c r="F3" s="16">
        <v>0.78</v>
      </c>
      <c r="G3" s="16">
        <v>0.5</v>
      </c>
      <c r="H3" s="16">
        <v>0</v>
      </c>
      <c r="I3" s="17" t="s">
        <v>21</v>
      </c>
      <c r="J3" s="17" t="s">
        <v>21</v>
      </c>
      <c r="K3" s="18">
        <f>K4/M4*M3</f>
        <v>416.53842439071497</v>
      </c>
      <c r="L3" s="19" t="s">
        <v>21</v>
      </c>
      <c r="M3" s="20">
        <v>636.29999999999995</v>
      </c>
      <c r="N3" s="21" t="s">
        <v>21</v>
      </c>
      <c r="O3" s="22" t="s">
        <v>22</v>
      </c>
    </row>
    <row r="4" spans="1:15" x14ac:dyDescent="0.25">
      <c r="A4" s="131"/>
      <c r="B4" s="133"/>
      <c r="C4" s="23" t="s">
        <v>23</v>
      </c>
      <c r="D4" s="23" t="s">
        <v>19</v>
      </c>
      <c r="E4" s="23" t="s">
        <v>20</v>
      </c>
      <c r="F4" s="24">
        <v>0.70199999999999996</v>
      </c>
      <c r="G4" s="24">
        <v>0.45</v>
      </c>
      <c r="H4" s="24">
        <v>1</v>
      </c>
      <c r="I4" s="25" t="s">
        <v>21</v>
      </c>
      <c r="J4" s="25" t="s">
        <v>21</v>
      </c>
      <c r="K4" s="26">
        <f>K5/M5*M4</f>
        <v>522.1950355751585</v>
      </c>
      <c r="L4" s="27">
        <f>K4-K3</f>
        <v>105.65661118444353</v>
      </c>
      <c r="M4" s="28">
        <v>797.7</v>
      </c>
      <c r="N4" s="29">
        <f>M4-M3</f>
        <v>161.40000000000009</v>
      </c>
      <c r="O4" s="30" t="s">
        <v>22</v>
      </c>
    </row>
    <row r="5" spans="1:15" ht="15.75" thickBot="1" x14ac:dyDescent="0.3">
      <c r="A5" s="131"/>
      <c r="B5" s="134"/>
      <c r="C5" s="31" t="s">
        <v>24</v>
      </c>
      <c r="D5" s="31" t="s">
        <v>19</v>
      </c>
      <c r="E5" s="31" t="s">
        <v>20</v>
      </c>
      <c r="F5" s="32">
        <v>0.66300000000000003</v>
      </c>
      <c r="G5" s="32">
        <v>0.42499999999999999</v>
      </c>
      <c r="H5" s="32">
        <v>2</v>
      </c>
      <c r="I5" s="33">
        <v>610</v>
      </c>
      <c r="J5" s="33" t="s">
        <v>21</v>
      </c>
      <c r="K5" s="34">
        <v>610</v>
      </c>
      <c r="L5" s="35">
        <f>K5-K3</f>
        <v>193.46157560928503</v>
      </c>
      <c r="M5" s="36">
        <v>931.83</v>
      </c>
      <c r="N5" s="37">
        <f>M5-M3</f>
        <v>295.53000000000009</v>
      </c>
      <c r="O5" s="38" t="s">
        <v>25</v>
      </c>
    </row>
    <row r="6" spans="1:15" x14ac:dyDescent="0.25">
      <c r="A6" s="131"/>
      <c r="B6" s="132" t="s">
        <v>26</v>
      </c>
      <c r="C6" s="15" t="s">
        <v>18</v>
      </c>
      <c r="D6" s="15" t="s">
        <v>19</v>
      </c>
      <c r="E6" s="15" t="s">
        <v>20</v>
      </c>
      <c r="F6" s="16">
        <v>0.75</v>
      </c>
      <c r="G6" s="16">
        <v>0.49</v>
      </c>
      <c r="H6" s="16">
        <v>0</v>
      </c>
      <c r="I6" s="17" t="s">
        <v>21</v>
      </c>
      <c r="J6" s="17">
        <v>1086</v>
      </c>
      <c r="K6" s="18">
        <f>AVERAGE(I6:J6)</f>
        <v>1086</v>
      </c>
      <c r="L6" s="19" t="s">
        <v>21</v>
      </c>
      <c r="M6" s="20">
        <v>448.32</v>
      </c>
      <c r="N6" s="21" t="s">
        <v>21</v>
      </c>
      <c r="O6" s="22" t="s">
        <v>25</v>
      </c>
    </row>
    <row r="7" spans="1:15" x14ac:dyDescent="0.25">
      <c r="A7" s="131"/>
      <c r="B7" s="133"/>
      <c r="C7" s="23" t="s">
        <v>23</v>
      </c>
      <c r="D7" s="23" t="s">
        <v>19</v>
      </c>
      <c r="E7" s="23" t="s">
        <v>20</v>
      </c>
      <c r="F7" s="24">
        <v>0.67500000000000004</v>
      </c>
      <c r="G7" s="24">
        <v>0.441</v>
      </c>
      <c r="H7" s="24">
        <v>1</v>
      </c>
      <c r="I7" s="25" t="s">
        <v>21</v>
      </c>
      <c r="J7" s="25">
        <v>1107.17</v>
      </c>
      <c r="K7" s="26">
        <f t="shared" ref="K7:K12" si="0">AVERAGE(I7:J7)</f>
        <v>1107.17</v>
      </c>
      <c r="L7" s="27">
        <f>K7-K6</f>
        <v>21.170000000000073</v>
      </c>
      <c r="M7" s="28">
        <v>591.86</v>
      </c>
      <c r="N7" s="29">
        <f>M7-M6</f>
        <v>143.54000000000002</v>
      </c>
      <c r="O7" s="30" t="s">
        <v>25</v>
      </c>
    </row>
    <row r="8" spans="1:15" ht="15.75" thickBot="1" x14ac:dyDescent="0.3">
      <c r="A8" s="131"/>
      <c r="B8" s="134"/>
      <c r="C8" s="31" t="s">
        <v>24</v>
      </c>
      <c r="D8" s="31" t="s">
        <v>19</v>
      </c>
      <c r="E8" s="31" t="s">
        <v>20</v>
      </c>
      <c r="F8" s="32">
        <v>0.63800000000000001</v>
      </c>
      <c r="G8" s="32">
        <v>0.41699999999999998</v>
      </c>
      <c r="H8" s="32">
        <v>2</v>
      </c>
      <c r="I8" s="33" t="s">
        <v>21</v>
      </c>
      <c r="J8" s="33">
        <v>1124.9000000000001</v>
      </c>
      <c r="K8" s="34">
        <f t="shared" si="0"/>
        <v>1124.9000000000001</v>
      </c>
      <c r="L8" s="35">
        <f>K8-K6</f>
        <v>38.900000000000091</v>
      </c>
      <c r="M8" s="36">
        <v>693.11</v>
      </c>
      <c r="N8" s="37">
        <f>M8-M6</f>
        <v>244.79000000000002</v>
      </c>
      <c r="O8" s="38" t="s">
        <v>25</v>
      </c>
    </row>
    <row r="9" spans="1:15" x14ac:dyDescent="0.25">
      <c r="A9" s="131"/>
      <c r="B9" s="135" t="s">
        <v>27</v>
      </c>
      <c r="C9" s="39" t="s">
        <v>18</v>
      </c>
      <c r="D9" s="39" t="s">
        <v>19</v>
      </c>
      <c r="E9" s="39" t="s">
        <v>20</v>
      </c>
      <c r="F9" s="40">
        <v>0.68</v>
      </c>
      <c r="G9" s="40">
        <v>0.44</v>
      </c>
      <c r="H9" s="40">
        <v>0</v>
      </c>
      <c r="I9" s="41">
        <v>420</v>
      </c>
      <c r="J9" s="41">
        <v>618.28</v>
      </c>
      <c r="K9" s="42">
        <f t="shared" si="0"/>
        <v>519.14</v>
      </c>
      <c r="L9" s="19" t="s">
        <v>21</v>
      </c>
      <c r="M9" s="20">
        <v>320.64</v>
      </c>
      <c r="N9" s="21" t="s">
        <v>21</v>
      </c>
      <c r="O9" s="22" t="s">
        <v>25</v>
      </c>
    </row>
    <row r="10" spans="1:15" x14ac:dyDescent="0.25">
      <c r="A10" s="131"/>
      <c r="B10" s="133"/>
      <c r="C10" s="23" t="s">
        <v>23</v>
      </c>
      <c r="D10" s="23" t="s">
        <v>19</v>
      </c>
      <c r="E10" s="23" t="s">
        <v>20</v>
      </c>
      <c r="F10" s="24">
        <v>0.61199999999999999</v>
      </c>
      <c r="G10" s="24">
        <v>0.39600000000000002</v>
      </c>
      <c r="H10" s="24">
        <v>1</v>
      </c>
      <c r="I10" s="25">
        <v>450</v>
      </c>
      <c r="J10" s="25">
        <v>661.69</v>
      </c>
      <c r="K10" s="26">
        <f t="shared" si="0"/>
        <v>555.84500000000003</v>
      </c>
      <c r="L10" s="27">
        <f>K10-K9</f>
        <v>36.705000000000041</v>
      </c>
      <c r="M10" s="28">
        <v>444.07</v>
      </c>
      <c r="N10" s="29">
        <f>M10-M9</f>
        <v>123.43</v>
      </c>
      <c r="O10" s="30" t="s">
        <v>25</v>
      </c>
    </row>
    <row r="11" spans="1:15" ht="15.75" thickBot="1" x14ac:dyDescent="0.3">
      <c r="A11" s="131"/>
      <c r="B11" s="136"/>
      <c r="C11" s="43" t="s">
        <v>24</v>
      </c>
      <c r="D11" s="43" t="s">
        <v>19</v>
      </c>
      <c r="E11" s="43" t="s">
        <v>20</v>
      </c>
      <c r="F11" s="44">
        <v>0.57799999999999996</v>
      </c>
      <c r="G11" s="44">
        <v>0.374</v>
      </c>
      <c r="H11" s="44">
        <v>2</v>
      </c>
      <c r="I11" s="45" t="s">
        <v>21</v>
      </c>
      <c r="J11" s="45">
        <v>685.85</v>
      </c>
      <c r="K11" s="46">
        <f t="shared" si="0"/>
        <v>685.85</v>
      </c>
      <c r="L11" s="47">
        <f>K11-K9</f>
        <v>166.71000000000004</v>
      </c>
      <c r="M11" s="36">
        <v>527.4</v>
      </c>
      <c r="N11" s="37">
        <f>M11-M9</f>
        <v>206.76</v>
      </c>
      <c r="O11" s="38" t="s">
        <v>25</v>
      </c>
    </row>
    <row r="12" spans="1:15" x14ac:dyDescent="0.25">
      <c r="A12" s="131"/>
      <c r="B12" s="132" t="s">
        <v>28</v>
      </c>
      <c r="C12" s="15" t="s">
        <v>18</v>
      </c>
      <c r="D12" s="15" t="s">
        <v>19</v>
      </c>
      <c r="E12" s="15" t="s">
        <v>20</v>
      </c>
      <c r="F12" s="16">
        <v>0.625</v>
      </c>
      <c r="G12" s="16">
        <v>0.41</v>
      </c>
      <c r="H12" s="16">
        <v>0</v>
      </c>
      <c r="I12" s="17" t="s">
        <v>21</v>
      </c>
      <c r="J12" s="17">
        <v>449.41</v>
      </c>
      <c r="K12" s="18">
        <f t="shared" si="0"/>
        <v>449.41</v>
      </c>
      <c r="L12" s="19" t="s">
        <v>21</v>
      </c>
      <c r="M12" s="20">
        <v>253.26</v>
      </c>
      <c r="N12" s="21" t="s">
        <v>21</v>
      </c>
      <c r="O12" s="22" t="s">
        <v>25</v>
      </c>
    </row>
    <row r="13" spans="1:15" x14ac:dyDescent="0.25">
      <c r="A13" s="131"/>
      <c r="B13" s="133"/>
      <c r="C13" s="23" t="s">
        <v>23</v>
      </c>
      <c r="D13" s="23" t="s">
        <v>19</v>
      </c>
      <c r="E13" s="23" t="s">
        <v>20</v>
      </c>
      <c r="F13" s="24">
        <v>0.56299999999999994</v>
      </c>
      <c r="G13" s="24">
        <v>0.36899999999999999</v>
      </c>
      <c r="H13" s="24">
        <v>1</v>
      </c>
      <c r="I13" s="25" t="s">
        <v>21</v>
      </c>
      <c r="J13" s="25">
        <v>429.76</v>
      </c>
      <c r="K13" s="26">
        <f>K12/M12*M13</f>
        <v>629.11366698254767</v>
      </c>
      <c r="L13" s="27">
        <f>K13-K12</f>
        <v>179.70366698254765</v>
      </c>
      <c r="M13" s="28">
        <v>354.53</v>
      </c>
      <c r="N13" s="29">
        <f>M13-M12</f>
        <v>101.26999999999998</v>
      </c>
      <c r="O13" s="30" t="s">
        <v>29</v>
      </c>
    </row>
    <row r="14" spans="1:15" ht="15.75" thickBot="1" x14ac:dyDescent="0.3">
      <c r="A14" s="131"/>
      <c r="B14" s="134"/>
      <c r="C14" s="31" t="s">
        <v>24</v>
      </c>
      <c r="D14" s="31" t="s">
        <v>19</v>
      </c>
      <c r="E14" s="31" t="s">
        <v>20</v>
      </c>
      <c r="F14" s="32">
        <v>0.53100000000000003</v>
      </c>
      <c r="G14" s="32">
        <v>0.34899999999999998</v>
      </c>
      <c r="H14" s="32">
        <v>2</v>
      </c>
      <c r="I14" s="33" t="s">
        <v>21</v>
      </c>
      <c r="J14" s="33" t="s">
        <v>21</v>
      </c>
      <c r="K14" s="34">
        <f>K12/M12*M14</f>
        <v>771.3576281291954</v>
      </c>
      <c r="L14" s="35">
        <f>K14-K12</f>
        <v>321.94762812919538</v>
      </c>
      <c r="M14" s="36">
        <v>434.69</v>
      </c>
      <c r="N14" s="37">
        <f>M14-M12</f>
        <v>181.43</v>
      </c>
      <c r="O14" s="38" t="s">
        <v>29</v>
      </c>
    </row>
    <row r="15" spans="1:15" x14ac:dyDescent="0.25">
      <c r="A15" s="131"/>
      <c r="B15" s="135" t="s">
        <v>30</v>
      </c>
      <c r="C15" s="39" t="s">
        <v>18</v>
      </c>
      <c r="D15" s="39" t="s">
        <v>19</v>
      </c>
      <c r="E15" s="39" t="s">
        <v>20</v>
      </c>
      <c r="F15" s="40">
        <v>0.58499999999999996</v>
      </c>
      <c r="G15" s="40">
        <v>0.38</v>
      </c>
      <c r="H15" s="40">
        <v>0</v>
      </c>
      <c r="I15" s="41" t="s">
        <v>21</v>
      </c>
      <c r="J15" s="41" t="s">
        <v>21</v>
      </c>
      <c r="K15" s="42">
        <v>636.29999999999995</v>
      </c>
      <c r="L15" s="19" t="s">
        <v>21</v>
      </c>
      <c r="M15" s="20">
        <v>636.29999999999995</v>
      </c>
      <c r="N15" s="21" t="s">
        <v>21</v>
      </c>
      <c r="O15" s="22" t="s">
        <v>31</v>
      </c>
    </row>
    <row r="16" spans="1:15" x14ac:dyDescent="0.25">
      <c r="A16" s="131"/>
      <c r="B16" s="133"/>
      <c r="C16" s="23" t="s">
        <v>23</v>
      </c>
      <c r="D16" s="23" t="s">
        <v>19</v>
      </c>
      <c r="E16" s="23" t="s">
        <v>20</v>
      </c>
      <c r="F16" s="24">
        <v>0.52700000000000002</v>
      </c>
      <c r="G16" s="24">
        <v>0.34200000000000003</v>
      </c>
      <c r="H16" s="24">
        <v>1</v>
      </c>
      <c r="I16" s="25" t="s">
        <v>21</v>
      </c>
      <c r="J16" s="25" t="s">
        <v>21</v>
      </c>
      <c r="K16" s="26">
        <v>797.9</v>
      </c>
      <c r="L16" s="27">
        <f>K16-K15</f>
        <v>161.60000000000002</v>
      </c>
      <c r="M16" s="28">
        <v>797.9</v>
      </c>
      <c r="N16" s="29">
        <f>M16-M15</f>
        <v>161.60000000000002</v>
      </c>
      <c r="O16" s="30" t="s">
        <v>31</v>
      </c>
    </row>
    <row r="17" spans="1:15" ht="15.75" thickBot="1" x14ac:dyDescent="0.3">
      <c r="A17" s="131"/>
      <c r="B17" s="136"/>
      <c r="C17" s="43" t="s">
        <v>24</v>
      </c>
      <c r="D17" s="43" t="s">
        <v>19</v>
      </c>
      <c r="E17" s="43" t="s">
        <v>20</v>
      </c>
      <c r="F17" s="44">
        <v>0.497</v>
      </c>
      <c r="G17" s="44">
        <v>0.32300000000000001</v>
      </c>
      <c r="H17" s="44">
        <v>2</v>
      </c>
      <c r="I17" s="45" t="s">
        <v>21</v>
      </c>
      <c r="J17" s="45" t="s">
        <v>21</v>
      </c>
      <c r="K17" s="46">
        <v>931.83</v>
      </c>
      <c r="L17" s="47">
        <f>K17-K15</f>
        <v>295.53000000000009</v>
      </c>
      <c r="M17" s="36">
        <v>931.83</v>
      </c>
      <c r="N17" s="37">
        <f>M17-M15</f>
        <v>295.53000000000009</v>
      </c>
      <c r="O17" s="38" t="s">
        <v>31</v>
      </c>
    </row>
    <row r="18" spans="1:15" x14ac:dyDescent="0.25">
      <c r="A18" s="131" t="s">
        <v>32</v>
      </c>
      <c r="B18" s="132" t="s">
        <v>33</v>
      </c>
      <c r="C18" s="15" t="s">
        <v>18</v>
      </c>
      <c r="D18" s="15" t="s">
        <v>19</v>
      </c>
      <c r="E18" s="15" t="s">
        <v>20</v>
      </c>
      <c r="F18" s="16">
        <v>0.69499999999999995</v>
      </c>
      <c r="G18" s="16">
        <v>0.44</v>
      </c>
      <c r="H18" s="16">
        <v>0</v>
      </c>
      <c r="I18" s="17">
        <v>660</v>
      </c>
      <c r="J18" s="17" t="s">
        <v>21</v>
      </c>
      <c r="K18" s="18">
        <f t="shared" ref="K18:K31" si="1">AVERAGE(I18:J18)</f>
        <v>660</v>
      </c>
      <c r="L18" s="19" t="s">
        <v>21</v>
      </c>
      <c r="M18" s="48">
        <v>642.21</v>
      </c>
      <c r="N18" s="21" t="s">
        <v>21</v>
      </c>
      <c r="O18" s="22" t="s">
        <v>25</v>
      </c>
    </row>
    <row r="19" spans="1:15" x14ac:dyDescent="0.25">
      <c r="A19" s="131"/>
      <c r="B19" s="133"/>
      <c r="C19" s="23" t="s">
        <v>23</v>
      </c>
      <c r="D19" s="23" t="s">
        <v>19</v>
      </c>
      <c r="E19" s="23" t="s">
        <v>20</v>
      </c>
      <c r="F19" s="24">
        <v>0.626</v>
      </c>
      <c r="G19" s="24">
        <v>0.39600000000000002</v>
      </c>
      <c r="H19" s="24">
        <v>1</v>
      </c>
      <c r="I19" s="25">
        <v>845</v>
      </c>
      <c r="J19" s="25" t="s">
        <v>21</v>
      </c>
      <c r="K19" s="26">
        <f t="shared" si="1"/>
        <v>845</v>
      </c>
      <c r="L19" s="27">
        <f>K19-K18</f>
        <v>185</v>
      </c>
      <c r="M19" s="49">
        <v>774.64</v>
      </c>
      <c r="N19" s="29">
        <f>M19-M18</f>
        <v>132.42999999999995</v>
      </c>
      <c r="O19" s="30" t="s">
        <v>25</v>
      </c>
    </row>
    <row r="20" spans="1:15" ht="15.75" thickBot="1" x14ac:dyDescent="0.3">
      <c r="A20" s="131"/>
      <c r="B20" s="134"/>
      <c r="C20" s="31" t="s">
        <v>24</v>
      </c>
      <c r="D20" s="31" t="s">
        <v>19</v>
      </c>
      <c r="E20" s="31" t="s">
        <v>20</v>
      </c>
      <c r="F20" s="32">
        <v>0.59099999999999997</v>
      </c>
      <c r="G20" s="32">
        <v>0.374</v>
      </c>
      <c r="H20" s="32">
        <v>2</v>
      </c>
      <c r="I20" s="33">
        <v>923</v>
      </c>
      <c r="J20" s="33" t="s">
        <v>21</v>
      </c>
      <c r="K20" s="34">
        <f t="shared" si="1"/>
        <v>923</v>
      </c>
      <c r="L20" s="35">
        <f>K20-K18</f>
        <v>263</v>
      </c>
      <c r="M20" s="50">
        <v>890.82</v>
      </c>
      <c r="N20" s="37">
        <f>M20-M18</f>
        <v>248.61</v>
      </c>
      <c r="O20" s="38" t="s">
        <v>25</v>
      </c>
    </row>
    <row r="21" spans="1:15" x14ac:dyDescent="0.25">
      <c r="A21" s="131"/>
      <c r="B21" s="135" t="s">
        <v>27</v>
      </c>
      <c r="C21" s="39" t="s">
        <v>18</v>
      </c>
      <c r="D21" s="39" t="s">
        <v>19</v>
      </c>
      <c r="E21" s="39" t="s">
        <v>20</v>
      </c>
      <c r="F21" s="40">
        <v>0.63500000000000001</v>
      </c>
      <c r="G21" s="40">
        <v>0.4</v>
      </c>
      <c r="H21" s="40">
        <v>0</v>
      </c>
      <c r="I21" s="41">
        <v>800</v>
      </c>
      <c r="J21" s="41">
        <v>513.77</v>
      </c>
      <c r="K21" s="42">
        <f t="shared" si="1"/>
        <v>656.88499999999999</v>
      </c>
      <c r="L21" s="51" t="s">
        <v>21</v>
      </c>
      <c r="M21" s="48">
        <v>399.24</v>
      </c>
      <c r="N21" s="21" t="s">
        <v>21</v>
      </c>
      <c r="O21" s="22" t="s">
        <v>25</v>
      </c>
    </row>
    <row r="22" spans="1:15" x14ac:dyDescent="0.25">
      <c r="A22" s="131"/>
      <c r="B22" s="133"/>
      <c r="C22" s="23" t="s">
        <v>23</v>
      </c>
      <c r="D22" s="23" t="s">
        <v>19</v>
      </c>
      <c r="E22" s="23" t="s">
        <v>20</v>
      </c>
      <c r="F22" s="24">
        <v>0.57199999999999995</v>
      </c>
      <c r="G22" s="24">
        <v>0.36</v>
      </c>
      <c r="H22" s="24">
        <v>1</v>
      </c>
      <c r="I22" s="25">
        <v>825</v>
      </c>
      <c r="J22" s="25">
        <v>633.02</v>
      </c>
      <c r="K22" s="26">
        <f t="shared" si="1"/>
        <v>729.01</v>
      </c>
      <c r="L22" s="52">
        <f>K22-K21</f>
        <v>72.125</v>
      </c>
      <c r="M22" s="49">
        <v>467.36</v>
      </c>
      <c r="N22" s="29">
        <f>M22-M21</f>
        <v>68.12</v>
      </c>
      <c r="O22" s="30" t="s">
        <v>25</v>
      </c>
    </row>
    <row r="23" spans="1:15" ht="15.75" thickBot="1" x14ac:dyDescent="0.3">
      <c r="A23" s="131"/>
      <c r="B23" s="136"/>
      <c r="C23" s="43" t="s">
        <v>24</v>
      </c>
      <c r="D23" s="43" t="s">
        <v>19</v>
      </c>
      <c r="E23" s="43" t="s">
        <v>20</v>
      </c>
      <c r="F23" s="44">
        <v>0.54</v>
      </c>
      <c r="G23" s="44">
        <v>0.34</v>
      </c>
      <c r="H23" s="44">
        <v>2</v>
      </c>
      <c r="I23" s="45">
        <v>864</v>
      </c>
      <c r="J23" s="45">
        <v>999.68</v>
      </c>
      <c r="K23" s="46">
        <f t="shared" si="1"/>
        <v>931.83999999999992</v>
      </c>
      <c r="L23" s="53">
        <f>K23-K21</f>
        <v>274.95499999999993</v>
      </c>
      <c r="M23" s="50">
        <v>567.74</v>
      </c>
      <c r="N23" s="37">
        <f>M23-M21</f>
        <v>168.5</v>
      </c>
      <c r="O23" s="38" t="s">
        <v>25</v>
      </c>
    </row>
    <row r="24" spans="1:15" x14ac:dyDescent="0.25">
      <c r="A24" s="131"/>
      <c r="B24" s="132" t="s">
        <v>34</v>
      </c>
      <c r="C24" s="15" t="s">
        <v>18</v>
      </c>
      <c r="D24" s="15" t="s">
        <v>19</v>
      </c>
      <c r="E24" s="15" t="s">
        <v>20</v>
      </c>
      <c r="F24" s="16">
        <v>0.59499999999999997</v>
      </c>
      <c r="G24" s="16">
        <v>0.39</v>
      </c>
      <c r="H24" s="16">
        <v>0</v>
      </c>
      <c r="I24" s="17">
        <v>520</v>
      </c>
      <c r="J24" s="17">
        <v>510.25</v>
      </c>
      <c r="K24" s="18">
        <f t="shared" si="1"/>
        <v>515.125</v>
      </c>
      <c r="L24" s="19" t="s">
        <v>21</v>
      </c>
      <c r="M24" s="48">
        <v>301.58</v>
      </c>
      <c r="N24" s="21" t="s">
        <v>21</v>
      </c>
      <c r="O24" s="22" t="s">
        <v>25</v>
      </c>
    </row>
    <row r="25" spans="1:15" x14ac:dyDescent="0.25">
      <c r="A25" s="131"/>
      <c r="B25" s="133"/>
      <c r="C25" s="23" t="s">
        <v>23</v>
      </c>
      <c r="D25" s="23" t="s">
        <v>19</v>
      </c>
      <c r="E25" s="23" t="s">
        <v>20</v>
      </c>
      <c r="F25" s="24">
        <v>0.53600000000000003</v>
      </c>
      <c r="G25" s="24">
        <v>0.35099999999999998</v>
      </c>
      <c r="H25" s="24">
        <v>1</v>
      </c>
      <c r="I25" s="25">
        <v>550</v>
      </c>
      <c r="J25" s="25">
        <v>797.08</v>
      </c>
      <c r="K25" s="26">
        <f t="shared" si="1"/>
        <v>673.54</v>
      </c>
      <c r="L25" s="27">
        <f>K25-K24</f>
        <v>158.41499999999996</v>
      </c>
      <c r="M25" s="49">
        <v>399.47</v>
      </c>
      <c r="N25" s="29">
        <f>M25-M24</f>
        <v>97.890000000000043</v>
      </c>
      <c r="O25" s="30" t="s">
        <v>25</v>
      </c>
    </row>
    <row r="26" spans="1:15" ht="15.75" thickBot="1" x14ac:dyDescent="0.3">
      <c r="A26" s="131"/>
      <c r="B26" s="134"/>
      <c r="C26" s="31" t="s">
        <v>24</v>
      </c>
      <c r="D26" s="31" t="s">
        <v>19</v>
      </c>
      <c r="E26" s="31" t="s">
        <v>20</v>
      </c>
      <c r="F26" s="32">
        <v>0.50600000000000001</v>
      </c>
      <c r="G26" s="32">
        <v>0.33200000000000002</v>
      </c>
      <c r="H26" s="32">
        <v>2</v>
      </c>
      <c r="I26" s="33">
        <v>670</v>
      </c>
      <c r="J26" s="33">
        <v>813.12</v>
      </c>
      <c r="K26" s="34">
        <f t="shared" si="1"/>
        <v>741.56</v>
      </c>
      <c r="L26" s="35">
        <f>K26-K24</f>
        <v>226.43499999999995</v>
      </c>
      <c r="M26" s="50">
        <v>445.71</v>
      </c>
      <c r="N26" s="37">
        <f>M26-M24</f>
        <v>144.13</v>
      </c>
      <c r="O26" s="38" t="s">
        <v>25</v>
      </c>
    </row>
    <row r="27" spans="1:15" x14ac:dyDescent="0.25">
      <c r="A27" s="131"/>
      <c r="B27" s="135" t="s">
        <v>35</v>
      </c>
      <c r="C27" s="39" t="s">
        <v>18</v>
      </c>
      <c r="D27" s="39" t="s">
        <v>19</v>
      </c>
      <c r="E27" s="39" t="s">
        <v>20</v>
      </c>
      <c r="F27" s="40">
        <v>0.58499999999999996</v>
      </c>
      <c r="G27" s="40">
        <v>0.38</v>
      </c>
      <c r="H27" s="40">
        <v>0</v>
      </c>
      <c r="I27" s="41">
        <v>450</v>
      </c>
      <c r="J27" s="41">
        <v>447.05</v>
      </c>
      <c r="K27" s="42">
        <f t="shared" si="1"/>
        <v>448.52499999999998</v>
      </c>
      <c r="L27" s="51" t="s">
        <v>21</v>
      </c>
      <c r="M27" s="48">
        <v>284.13</v>
      </c>
      <c r="N27" s="21" t="s">
        <v>21</v>
      </c>
      <c r="O27" s="22" t="s">
        <v>25</v>
      </c>
    </row>
    <row r="28" spans="1:15" x14ac:dyDescent="0.25">
      <c r="A28" s="131"/>
      <c r="B28" s="133"/>
      <c r="C28" s="23" t="s">
        <v>23</v>
      </c>
      <c r="D28" s="23" t="s">
        <v>19</v>
      </c>
      <c r="E28" s="23" t="s">
        <v>20</v>
      </c>
      <c r="F28" s="24">
        <v>0.52700000000000002</v>
      </c>
      <c r="G28" s="24">
        <v>0.34200000000000003</v>
      </c>
      <c r="H28" s="24">
        <v>1</v>
      </c>
      <c r="I28" s="25">
        <v>610</v>
      </c>
      <c r="J28" s="25">
        <v>674.73</v>
      </c>
      <c r="K28" s="26">
        <f t="shared" si="1"/>
        <v>642.36500000000001</v>
      </c>
      <c r="L28" s="52">
        <f>K28-K27</f>
        <v>193.84000000000003</v>
      </c>
      <c r="M28" s="49">
        <v>352.59</v>
      </c>
      <c r="N28" s="29">
        <f>M28-M27</f>
        <v>68.45999999999998</v>
      </c>
      <c r="O28" s="30" t="s">
        <v>25</v>
      </c>
    </row>
    <row r="29" spans="1:15" ht="15.75" thickBot="1" x14ac:dyDescent="0.3">
      <c r="A29" s="131"/>
      <c r="B29" s="136"/>
      <c r="C29" s="43" t="s">
        <v>24</v>
      </c>
      <c r="D29" s="43" t="s">
        <v>19</v>
      </c>
      <c r="E29" s="43" t="s">
        <v>20</v>
      </c>
      <c r="F29" s="44">
        <v>0.497</v>
      </c>
      <c r="G29" s="44">
        <v>0.32300000000000001</v>
      </c>
      <c r="H29" s="44">
        <v>2</v>
      </c>
      <c r="I29" s="45" t="s">
        <v>21</v>
      </c>
      <c r="J29" s="45">
        <v>698.35</v>
      </c>
      <c r="K29" s="46">
        <f t="shared" si="1"/>
        <v>698.35</v>
      </c>
      <c r="L29" s="53">
        <f>K29-K27</f>
        <v>249.82500000000005</v>
      </c>
      <c r="M29" s="50">
        <v>434.34</v>
      </c>
      <c r="N29" s="37">
        <f>M29-M27</f>
        <v>150.20999999999998</v>
      </c>
      <c r="O29" s="38" t="s">
        <v>25</v>
      </c>
    </row>
    <row r="30" spans="1:15" x14ac:dyDescent="0.25">
      <c r="A30" s="131"/>
      <c r="B30" s="132" t="s">
        <v>30</v>
      </c>
      <c r="C30" s="15" t="s">
        <v>18</v>
      </c>
      <c r="D30" s="15" t="s">
        <v>19</v>
      </c>
      <c r="E30" s="15" t="s">
        <v>20</v>
      </c>
      <c r="F30" s="16">
        <v>0.58499999999999996</v>
      </c>
      <c r="G30" s="16">
        <v>0.38</v>
      </c>
      <c r="H30" s="16">
        <v>0</v>
      </c>
      <c r="I30" s="17">
        <v>410</v>
      </c>
      <c r="J30" s="17">
        <v>375.13</v>
      </c>
      <c r="K30" s="18">
        <f t="shared" si="1"/>
        <v>392.565</v>
      </c>
      <c r="L30" s="19" t="s">
        <v>21</v>
      </c>
      <c r="M30" s="48">
        <v>212.11</v>
      </c>
      <c r="N30" s="21" t="s">
        <v>21</v>
      </c>
      <c r="O30" s="22" t="s">
        <v>25</v>
      </c>
    </row>
    <row r="31" spans="1:15" x14ac:dyDescent="0.25">
      <c r="A31" s="131"/>
      <c r="B31" s="133"/>
      <c r="C31" s="23" t="s">
        <v>23</v>
      </c>
      <c r="D31" s="23" t="s">
        <v>19</v>
      </c>
      <c r="E31" s="23" t="s">
        <v>20</v>
      </c>
      <c r="F31" s="24">
        <v>0.52700000000000002</v>
      </c>
      <c r="G31" s="24">
        <v>0.34200000000000003</v>
      </c>
      <c r="H31" s="24">
        <v>1</v>
      </c>
      <c r="I31" s="25">
        <v>440</v>
      </c>
      <c r="J31" s="25">
        <v>476.53</v>
      </c>
      <c r="K31" s="26">
        <f t="shared" si="1"/>
        <v>458.26499999999999</v>
      </c>
      <c r="L31" s="27">
        <f>K31-K30</f>
        <v>65.699999999999989</v>
      </c>
      <c r="M31" s="49">
        <v>253.68</v>
      </c>
      <c r="N31" s="29">
        <f>M31-M30</f>
        <v>41.569999999999993</v>
      </c>
      <c r="O31" s="30" t="s">
        <v>25</v>
      </c>
    </row>
    <row r="32" spans="1:15" ht="15.75" thickBot="1" x14ac:dyDescent="0.3">
      <c r="A32" s="131"/>
      <c r="B32" s="134"/>
      <c r="C32" s="31" t="s">
        <v>24</v>
      </c>
      <c r="D32" s="31" t="s">
        <v>19</v>
      </c>
      <c r="E32" s="31" t="s">
        <v>20</v>
      </c>
      <c r="F32" s="32">
        <v>0.497</v>
      </c>
      <c r="G32" s="32">
        <v>0.32300000000000001</v>
      </c>
      <c r="H32" s="32">
        <v>2</v>
      </c>
      <c r="I32" s="33" t="s">
        <v>21</v>
      </c>
      <c r="J32" s="33" t="s">
        <v>21</v>
      </c>
      <c r="K32" s="34">
        <f>K31+L31/2</f>
        <v>491.11500000000001</v>
      </c>
      <c r="L32" s="35">
        <f>K32-K30</f>
        <v>98.550000000000011</v>
      </c>
      <c r="M32" s="50">
        <v>311.47000000000003</v>
      </c>
      <c r="N32" s="37">
        <f>M32-M30</f>
        <v>99.360000000000014</v>
      </c>
      <c r="O32" s="38" t="s">
        <v>36</v>
      </c>
    </row>
  </sheetData>
  <autoFilter ref="A2:O32" xr:uid="{0DAF32C8-A3EC-4001-8D94-B0493E16F980}"/>
  <mergeCells count="15">
    <mergeCell ref="A18:A32"/>
    <mergeCell ref="B18:B20"/>
    <mergeCell ref="B21:B23"/>
    <mergeCell ref="B24:B26"/>
    <mergeCell ref="B27:B29"/>
    <mergeCell ref="B30:B32"/>
    <mergeCell ref="I1:J1"/>
    <mergeCell ref="K1:L1"/>
    <mergeCell ref="M1:N1"/>
    <mergeCell ref="A3:A17"/>
    <mergeCell ref="B3:B5"/>
    <mergeCell ref="B6:B8"/>
    <mergeCell ref="B9:B11"/>
    <mergeCell ref="B12:B14"/>
    <mergeCell ref="B15:B17"/>
  </mergeCells>
  <pageMargins left="0.7" right="0.7" top="0.75" bottom="0.75" header="0.3" footer="0.3"/>
  <pageSetup orientation="portrait" horizontalDpi="4294967292"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Background</vt:lpstr>
      <vt:lpstr>SCE Measure Summary</vt:lpstr>
      <vt:lpstr>PG&amp;E Measure Summary</vt:lpstr>
      <vt:lpstr>Cost per Solution Code</vt:lpstr>
      <vt:lpstr>WCC Path B (SWHC005-02)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Enubi Jenna. Moon</dc:creator>
  <cp:lastModifiedBy>Akhilesh Endurthy</cp:lastModifiedBy>
  <dcterms:created xsi:type="dcterms:W3CDTF">2020-11-18T22:00:59Z</dcterms:created>
  <dcterms:modified xsi:type="dcterms:W3CDTF">2020-11-20T15:32:22Z</dcterms:modified>
</cp:coreProperties>
</file>